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Transparency\Adopted Budget and Budget Elements\"/>
    </mc:Choice>
  </mc:AlternateContent>
  <bookViews>
    <workbookView xWindow="120" yWindow="2085" windowWidth="18195" windowHeight="9885"/>
  </bookViews>
  <sheets>
    <sheet name="Rev Summary" sheetId="5" r:id="rId1"/>
    <sheet name="Exp by Func" sheetId="3" r:id="rId2"/>
    <sheet name="3-Yr Comparison" sheetId="1" r:id="rId3"/>
  </sheets>
  <definedNames>
    <definedName name="_xlnm.Print_Area" localSheetId="2">'3-Yr Comparison'!$A$1:$I$58</definedName>
    <definedName name="_xlnm.Print_Area" localSheetId="1">'Exp by Func'!#REF!</definedName>
  </definedNames>
  <calcPr calcId="152511"/>
</workbook>
</file>

<file path=xl/calcChain.xml><?xml version="1.0" encoding="utf-8"?>
<calcChain xmlns="http://schemas.openxmlformats.org/spreadsheetml/2006/main">
  <c r="F68" i="3" l="1"/>
  <c r="E68" i="3"/>
  <c r="C68" i="3"/>
  <c r="G68" i="3" s="1"/>
  <c r="F67" i="3"/>
  <c r="E67" i="3"/>
  <c r="D67" i="3"/>
  <c r="C67" i="3"/>
  <c r="G67" i="3" s="1"/>
  <c r="F66" i="3"/>
  <c r="E66" i="3"/>
  <c r="D66" i="3"/>
  <c r="C66" i="3"/>
  <c r="F65" i="3"/>
  <c r="E65" i="3"/>
  <c r="D65" i="3"/>
  <c r="C65" i="3"/>
  <c r="G65" i="3" s="1"/>
  <c r="F64" i="3"/>
  <c r="E64" i="3"/>
  <c r="D64" i="3"/>
  <c r="C64" i="3"/>
  <c r="G64" i="3" s="1"/>
  <c r="F63" i="3"/>
  <c r="E63" i="3"/>
  <c r="D63" i="3"/>
  <c r="C63" i="3"/>
  <c r="G63" i="3" s="1"/>
  <c r="F62" i="3"/>
  <c r="E62" i="3"/>
  <c r="D62" i="3"/>
  <c r="C62" i="3"/>
  <c r="G62" i="3" s="1"/>
  <c r="F61" i="3"/>
  <c r="E61" i="3"/>
  <c r="D61" i="3"/>
  <c r="C61" i="3"/>
  <c r="G61" i="3" s="1"/>
  <c r="F60" i="3"/>
  <c r="F69" i="3" s="1"/>
  <c r="E60" i="3"/>
  <c r="D60" i="3"/>
  <c r="D69" i="3" s="1"/>
  <c r="C60" i="3"/>
  <c r="C69" i="3" s="1"/>
  <c r="F58" i="3"/>
  <c r="E58" i="3"/>
  <c r="D58" i="3"/>
  <c r="C58" i="3"/>
  <c r="G57" i="3"/>
  <c r="G56" i="3"/>
  <c r="G55" i="3"/>
  <c r="G54" i="3"/>
  <c r="G53" i="3"/>
  <c r="G52" i="3"/>
  <c r="G51" i="3"/>
  <c r="G50" i="3"/>
  <c r="G58" i="3" s="1"/>
  <c r="F48" i="3"/>
  <c r="E48" i="3"/>
  <c r="D48" i="3"/>
  <c r="C48" i="3"/>
  <c r="G47" i="3"/>
  <c r="G46" i="3"/>
  <c r="G45" i="3"/>
  <c r="G44" i="3"/>
  <c r="G43" i="3"/>
  <c r="F41" i="3"/>
  <c r="E41" i="3"/>
  <c r="D41" i="3"/>
  <c r="C41" i="3"/>
  <c r="G40" i="3"/>
  <c r="G39" i="3"/>
  <c r="G38" i="3"/>
  <c r="G37" i="3"/>
  <c r="G36" i="3"/>
  <c r="F34" i="3"/>
  <c r="E34" i="3"/>
  <c r="D34" i="3"/>
  <c r="C34" i="3"/>
  <c r="G33" i="3"/>
  <c r="G32" i="3"/>
  <c r="G31" i="3"/>
  <c r="G30" i="3"/>
  <c r="G29" i="3"/>
  <c r="G28" i="3"/>
  <c r="G27" i="3"/>
  <c r="F25" i="3"/>
  <c r="E25" i="3"/>
  <c r="D25" i="3"/>
  <c r="C25" i="3"/>
  <c r="G24" i="3"/>
  <c r="G23" i="3"/>
  <c r="G22" i="3"/>
  <c r="G21" i="3"/>
  <c r="G20" i="3"/>
  <c r="G19" i="3"/>
  <c r="G18" i="3"/>
  <c r="G17" i="3"/>
  <c r="F15" i="3"/>
  <c r="E15" i="3"/>
  <c r="D15" i="3"/>
  <c r="C15" i="3"/>
  <c r="G14" i="3"/>
  <c r="G13" i="3"/>
  <c r="G12" i="3"/>
  <c r="G11" i="3"/>
  <c r="G10" i="3"/>
  <c r="G9" i="3"/>
  <c r="G8" i="3"/>
  <c r="G7" i="3"/>
  <c r="G6" i="3"/>
  <c r="G15" i="3" l="1"/>
  <c r="H13" i="3" s="1"/>
  <c r="E69" i="3"/>
  <c r="H53" i="3"/>
  <c r="H57" i="3"/>
  <c r="H7" i="3"/>
  <c r="H14" i="3"/>
  <c r="H28" i="3"/>
  <c r="H56" i="3"/>
  <c r="H54" i="3"/>
  <c r="H52" i="3"/>
  <c r="H50" i="3"/>
  <c r="H51" i="3"/>
  <c r="H55" i="3"/>
  <c r="G25" i="3"/>
  <c r="H21" i="3" s="1"/>
  <c r="G48" i="3"/>
  <c r="G66" i="3"/>
  <c r="G34" i="3"/>
  <c r="H6" i="3"/>
  <c r="G41" i="3"/>
  <c r="G60" i="3"/>
  <c r="H12" i="3" l="1"/>
  <c r="H10" i="3"/>
  <c r="H11" i="3"/>
  <c r="H8" i="3"/>
  <c r="H9" i="3"/>
  <c r="H23" i="3"/>
  <c r="H40" i="3"/>
  <c r="H38" i="3"/>
  <c r="H36" i="3"/>
  <c r="H47" i="3"/>
  <c r="H45" i="3"/>
  <c r="H43" i="3"/>
  <c r="H15" i="3"/>
  <c r="H22" i="3"/>
  <c r="H24" i="3"/>
  <c r="H20" i="3"/>
  <c r="H18" i="3"/>
  <c r="H19" i="3"/>
  <c r="H17" i="3"/>
  <c r="H33" i="3"/>
  <c r="H31" i="3"/>
  <c r="H29" i="3"/>
  <c r="H27" i="3"/>
  <c r="H58" i="3"/>
  <c r="H44" i="3"/>
  <c r="H46" i="3"/>
  <c r="G69" i="3"/>
  <c r="H60" i="3"/>
  <c r="H39" i="3"/>
  <c r="H32" i="3"/>
  <c r="H37" i="3"/>
  <c r="H30" i="3"/>
  <c r="H48" i="3" l="1"/>
  <c r="H63" i="3"/>
  <c r="H67" i="3"/>
  <c r="H64" i="3"/>
  <c r="H68" i="3"/>
  <c r="H61" i="3"/>
  <c r="H62" i="3"/>
  <c r="H65" i="3"/>
  <c r="H34" i="3"/>
  <c r="H25" i="3"/>
  <c r="H66" i="3"/>
  <c r="H41" i="3"/>
  <c r="H69" i="3" l="1"/>
  <c r="E54" i="1"/>
  <c r="E52" i="1"/>
  <c r="H46" i="1"/>
  <c r="H45" i="1"/>
  <c r="H44" i="1"/>
  <c r="H43" i="1"/>
  <c r="H42" i="1"/>
  <c r="H41" i="1"/>
  <c r="H40" i="1"/>
  <c r="H39" i="1"/>
  <c r="H38" i="1"/>
  <c r="G37" i="1"/>
  <c r="G47" i="1" s="1"/>
  <c r="H47" i="1" s="1"/>
  <c r="H35" i="1"/>
  <c r="H34" i="1"/>
  <c r="H33" i="1"/>
  <c r="H32" i="1"/>
  <c r="H31" i="1"/>
  <c r="H30" i="1"/>
  <c r="H29" i="1"/>
  <c r="H25" i="1"/>
  <c r="H24" i="1"/>
  <c r="G19" i="1"/>
  <c r="G21" i="1" s="1"/>
  <c r="H18" i="1"/>
  <c r="H17" i="1"/>
  <c r="H16" i="1"/>
  <c r="H15" i="1"/>
  <c r="H14" i="1"/>
  <c r="H13" i="1"/>
  <c r="H12" i="1"/>
  <c r="H11" i="1"/>
  <c r="H10" i="1"/>
  <c r="H9" i="1"/>
  <c r="H8" i="1"/>
  <c r="H37" i="1" l="1"/>
  <c r="H19" i="1"/>
  <c r="H21" i="1" s="1"/>
  <c r="E56" i="1"/>
</calcChain>
</file>

<file path=xl/sharedStrings.xml><?xml version="1.0" encoding="utf-8"?>
<sst xmlns="http://schemas.openxmlformats.org/spreadsheetml/2006/main" count="179" uniqueCount="124">
  <si>
    <t>ALAMO COLLEGES</t>
  </si>
  <si>
    <t>Three Year General Operating Budget Comparison:  FY13, FY14, &amp; FY15</t>
  </si>
  <si>
    <t>DESCRIPTION</t>
  </si>
  <si>
    <t>FY11</t>
  </si>
  <si>
    <t>FY12</t>
  </si>
  <si>
    <t>FY13</t>
  </si>
  <si>
    <t>FY14</t>
  </si>
  <si>
    <t>FY15</t>
  </si>
  <si>
    <t>INC/(DEC)</t>
  </si>
  <si>
    <t>APPROVED</t>
  </si>
  <si>
    <t>APPROVED*</t>
  </si>
  <si>
    <t>FY15 vs. FY14</t>
  </si>
  <si>
    <t xml:space="preserve"> REVENUES</t>
  </si>
  <si>
    <t xml:space="preserve"> STATE APPROPRIATIONS </t>
  </si>
  <si>
    <t xml:space="preserve">     State Paid Benefits</t>
  </si>
  <si>
    <r>
      <t xml:space="preserve"> </t>
    </r>
    <r>
      <rPr>
        <i/>
        <u/>
        <sz val="10"/>
        <rFont val="Tw Cen MT"/>
        <family val="2"/>
      </rPr>
      <t>TUITION AND FEES:</t>
    </r>
  </si>
  <si>
    <t xml:space="preserve">    Tuition</t>
  </si>
  <si>
    <t xml:space="preserve">    Pledged Tuition</t>
  </si>
  <si>
    <t xml:space="preserve">    Exemptions</t>
  </si>
  <si>
    <t xml:space="preserve">    Fees</t>
  </si>
  <si>
    <t xml:space="preserve"> TAXES</t>
  </si>
  <si>
    <t xml:space="preserve"> A)</t>
  </si>
  <si>
    <t xml:space="preserve"> CONTRACTS &amp; INDIRECT COSTS</t>
  </si>
  <si>
    <t xml:space="preserve"> INVESTMENT INTEREST INCOME </t>
  </si>
  <si>
    <t xml:space="preserve"> OTHER INCOME</t>
  </si>
  <si>
    <t xml:space="preserve"> TOTAL EDUCATIONAL &amp; GENERAL REVENUE</t>
  </si>
  <si>
    <t xml:space="preserve"> AUXILIARY ENTERPRISES</t>
  </si>
  <si>
    <t xml:space="preserve"> TOTAL GENERAL OPERATING REVENUES</t>
  </si>
  <si>
    <t xml:space="preserve"> FUND BALANCE COMMITMENTS:</t>
  </si>
  <si>
    <t xml:space="preserve"> General Operations </t>
  </si>
  <si>
    <t xml:space="preserve"> TOTAL FUNDS AVAILABLE</t>
  </si>
  <si>
    <t xml:space="preserve"> EXPENDITURES</t>
  </si>
  <si>
    <r>
      <t xml:space="preserve"> </t>
    </r>
    <r>
      <rPr>
        <i/>
        <u/>
        <sz val="10"/>
        <rFont val="Tw Cen MT"/>
        <family val="2"/>
      </rPr>
      <t>EDUCATIONAL AND GENERAL:</t>
    </r>
  </si>
  <si>
    <t xml:space="preserve">     INSTRUCTION</t>
  </si>
  <si>
    <t xml:space="preserve"> B)</t>
  </si>
  <si>
    <t xml:space="preserve">     PUBLIC SERVICE</t>
  </si>
  <si>
    <t xml:space="preserve">     ACADEMIC SUPPORT</t>
  </si>
  <si>
    <t xml:space="preserve">     STUDENT SERVICES</t>
  </si>
  <si>
    <t xml:space="preserve"> C)</t>
  </si>
  <si>
    <t xml:space="preserve">     INSTITUTIONAL SUPPORT</t>
  </si>
  <si>
    <t xml:space="preserve">     OPERATION and MAINTENANCE of PLANT</t>
  </si>
  <si>
    <t>D)</t>
  </si>
  <si>
    <t xml:space="preserve">     SCHOLARSHIPS/EXEMPTIONS</t>
  </si>
  <si>
    <t xml:space="preserve"> TOTAL EDUCATIONAL and GENERAL EXPENDITURES</t>
  </si>
  <si>
    <r>
      <t xml:space="preserve"> </t>
    </r>
    <r>
      <rPr>
        <i/>
        <u/>
        <sz val="10"/>
        <rFont val="Tw Cen MT"/>
        <family val="2"/>
      </rPr>
      <t>AUXILIARY ENTERPRISE EXPENDITURES</t>
    </r>
  </si>
  <si>
    <r>
      <t xml:space="preserve"> </t>
    </r>
    <r>
      <rPr>
        <i/>
        <u/>
        <sz val="10"/>
        <rFont val="Tw Cen MT"/>
        <family val="2"/>
      </rPr>
      <t>MANDATORY TRANSFERS FOR:</t>
    </r>
  </si>
  <si>
    <t xml:space="preserve">    TEXAS PUBLIC EDUC GRANTS</t>
  </si>
  <si>
    <t xml:space="preserve">    REVENUE BOND DEBT SERVICE</t>
  </si>
  <si>
    <t xml:space="preserve">   TEES/ENERGY CONSERVATION</t>
  </si>
  <si>
    <t xml:space="preserve">    CAPITAL BUDGET</t>
  </si>
  <si>
    <r>
      <t xml:space="preserve"> </t>
    </r>
    <r>
      <rPr>
        <i/>
        <u/>
        <sz val="10"/>
        <rFont val="Tw Cen MT"/>
        <family val="2"/>
      </rPr>
      <t>NON-MANDATORY TRANSFERS FOR:</t>
    </r>
  </si>
  <si>
    <t xml:space="preserve">    NON-MANDATORY TRANSFER - OTHER</t>
  </si>
  <si>
    <t xml:space="preserve">    NATATORIUM MAJOR REPAIR FUND</t>
  </si>
  <si>
    <t xml:space="preserve"> TOTAL UNRESTRICTED CURRENT FUND</t>
  </si>
  <si>
    <t>*  Note: Restated to include State paid benefits</t>
  </si>
  <si>
    <t xml:space="preserve">A)  Increase in taxable assessed valuation of nearly 7% </t>
  </si>
  <si>
    <t>B)  FY15 Variance due to ($ in millions):</t>
  </si>
  <si>
    <t xml:space="preserve">     True up to FY14 Actual Enrollment</t>
  </si>
  <si>
    <t xml:space="preserve">     Retirement impact</t>
  </si>
  <si>
    <t xml:space="preserve">     Growth (New Program and Non Formula) </t>
  </si>
  <si>
    <t xml:space="preserve">     Other Investment - Instruction</t>
  </si>
  <si>
    <t>C)  Increase $6M in salaries/benefits (includes 45 advisor positions)</t>
  </si>
  <si>
    <t>D)  Includes $2M increase to Preventive Maintenance</t>
  </si>
  <si>
    <t>NVC</t>
  </si>
  <si>
    <t>NLC</t>
  </si>
  <si>
    <t>Instruction</t>
  </si>
  <si>
    <t>Academic Support</t>
  </si>
  <si>
    <t>Student Services</t>
  </si>
  <si>
    <t>Public Service</t>
  </si>
  <si>
    <t>FY 2015 Budget Summary by Functional Category</t>
  </si>
  <si>
    <t xml:space="preserve"> CAMPUS</t>
  </si>
  <si>
    <t>FTE SALARY</t>
  </si>
  <si>
    <t xml:space="preserve">OTHER SALARY </t>
  </si>
  <si>
    <t xml:space="preserve">BENEFITS </t>
  </si>
  <si>
    <t xml:space="preserve">OTHER EXPENSE </t>
  </si>
  <si>
    <t xml:space="preserve">TOTAL BUDGET </t>
  </si>
  <si>
    <t xml:space="preserve">% </t>
  </si>
  <si>
    <t xml:space="preserve"> San Antonio College</t>
  </si>
  <si>
    <t xml:space="preserve">   Instruction</t>
  </si>
  <si>
    <t xml:space="preserve">   Public Service</t>
  </si>
  <si>
    <t xml:space="preserve">   Academic Support</t>
  </si>
  <si>
    <t xml:space="preserve">   Student Services</t>
  </si>
  <si>
    <t xml:space="preserve">   Institutional Support</t>
  </si>
  <si>
    <t xml:space="preserve">   Operations and Maintenance</t>
  </si>
  <si>
    <t xml:space="preserve">   Institutional Scholarships</t>
  </si>
  <si>
    <t xml:space="preserve">   Auxiliary Enterprises</t>
  </si>
  <si>
    <t xml:space="preserve">   Transfers (Capital Budget)</t>
  </si>
  <si>
    <t xml:space="preserve">   Total</t>
  </si>
  <si>
    <t xml:space="preserve"> St. Philip's College</t>
  </si>
  <si>
    <t xml:space="preserve"> Palo Alto College</t>
  </si>
  <si>
    <t xml:space="preserve"> Northwest Vista College</t>
  </si>
  <si>
    <t xml:space="preserve"> Northeast Lakeview College</t>
  </si>
  <si>
    <t xml:space="preserve"> District and District Support</t>
  </si>
  <si>
    <t xml:space="preserve">   Transfers (Debt Svcs &amp; TPEG)</t>
  </si>
  <si>
    <t xml:space="preserve"> Alamo Colleges</t>
  </si>
  <si>
    <t xml:space="preserve">   Transfers</t>
  </si>
  <si>
    <t xml:space="preserve"> TOTAL</t>
  </si>
  <si>
    <t>Note:  FTE is defined as Full-Time Employee in this table.</t>
  </si>
  <si>
    <t xml:space="preserve">         FY15 approved salaries include 45 new Certified Advisor positions and compensation study adjustments, partially offset by retirements.</t>
  </si>
  <si>
    <t>FY2015 REVENUE SUMMARY</t>
  </si>
  <si>
    <t>FORMULA REVENUE FOR BUDGET MODELS</t>
  </si>
  <si>
    <t xml:space="preserve">DIST </t>
  </si>
  <si>
    <t xml:space="preserve">SAC </t>
  </si>
  <si>
    <t xml:space="preserve">SPC </t>
  </si>
  <si>
    <t xml:space="preserve">PAC </t>
  </si>
  <si>
    <t xml:space="preserve">TOTAL </t>
  </si>
  <si>
    <t>State Appropriations</t>
  </si>
  <si>
    <t>State Paid Benefits</t>
  </si>
  <si>
    <t>Tuition - (Exclude CE)</t>
  </si>
  <si>
    <t>Tuition - CE Reimbursable</t>
  </si>
  <si>
    <t>Taxes</t>
  </si>
  <si>
    <t>Other</t>
  </si>
  <si>
    <t>Non Designated Auxiliary</t>
  </si>
  <si>
    <t>Total Formula Revenue</t>
  </si>
  <si>
    <t>NON-FORMULA REVENUE FOR ENTERPRISE ACTIVITIES</t>
  </si>
  <si>
    <t xml:space="preserve">NVC </t>
  </si>
  <si>
    <t xml:space="preserve">NLC </t>
  </si>
  <si>
    <t>Designated Auxiliary</t>
  </si>
  <si>
    <t>Non-Designated Auxiliary</t>
  </si>
  <si>
    <t>Continuing Education</t>
  </si>
  <si>
    <t>Unrestricted Scholarships Interest Income</t>
  </si>
  <si>
    <t>Designated Unrestricted</t>
  </si>
  <si>
    <t>Total Non-Formula Revenue</t>
  </si>
  <si>
    <t>TOTAL REVENUES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</si>
</sst>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%"/>
    <numFmt numFmtId="167" formatCode="m/d/yy;@"/>
    <numFmt numFmtId="168" formatCode="_(&quot;$&quot;* #,##0_);_(&quot;$&quot;* \(#,##0\);_(&quot;$&quot;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2"/>
      <name val="Tw Cen MT"/>
      <family val="2"/>
    </font>
    <font>
      <b/>
      <sz val="14"/>
      <name val="Tw Cen MT"/>
      <family val="2"/>
    </font>
    <font>
      <sz val="10"/>
      <color theme="1"/>
      <name val="Calibri"/>
      <family val="2"/>
      <scheme val="minor"/>
    </font>
    <font>
      <sz val="11"/>
      <color theme="1"/>
      <name val="Tw Cen MT"/>
      <family val="2"/>
    </font>
    <font>
      <b/>
      <sz val="10"/>
      <name val="Tw Cen MT"/>
      <family val="2"/>
    </font>
    <font>
      <b/>
      <sz val="11"/>
      <color theme="1"/>
      <name val="Tw Cen MT"/>
      <family val="2"/>
    </font>
    <font>
      <b/>
      <sz val="9"/>
      <name val="Tw Cen MT"/>
      <family val="2"/>
    </font>
    <font>
      <sz val="10"/>
      <name val="Tw Cen MT"/>
      <family val="2"/>
    </font>
    <font>
      <i/>
      <sz val="10"/>
      <name val="Tw Cen MT"/>
      <family val="2"/>
    </font>
    <font>
      <i/>
      <u/>
      <sz val="10"/>
      <name val="Tw Cen MT"/>
      <family val="2"/>
    </font>
    <font>
      <sz val="10"/>
      <color theme="1"/>
      <name val="Tw Cen MT"/>
      <family val="2"/>
    </font>
    <font>
      <sz val="10.5"/>
      <color rgb="FF000000"/>
      <name val="Tw Cen MT"/>
      <family val="2"/>
    </font>
    <font>
      <sz val="10.5"/>
      <color theme="1"/>
      <name val="Tw Cen MT"/>
      <family val="2"/>
    </font>
    <font>
      <sz val="10"/>
      <name val="MS Sans Serif"/>
      <family val="2"/>
    </font>
    <font>
      <sz val="11"/>
      <color theme="1"/>
      <name val="Times New Roman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b/>
      <sz val="16"/>
      <color theme="1"/>
      <name val="Tw Cen MT"/>
      <family val="2"/>
    </font>
    <font>
      <sz val="9"/>
      <name val="Tw Cen MT"/>
      <family val="2"/>
    </font>
    <font>
      <b/>
      <sz val="16"/>
      <name val="Tw Cen MT"/>
      <family val="2"/>
    </font>
  </fonts>
  <fills count="1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auto="1"/>
      </patternFill>
    </fill>
    <fill>
      <patternFill patternType="solid">
        <fgColor theme="8" tint="0.59999389629810485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89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7" fillId="0" borderId="0"/>
    <xf numFmtId="0" fontId="19" fillId="0" borderId="0"/>
    <xf numFmtId="0" fontId="18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8" fillId="2" borderId="3" applyNumberFormat="0" applyFont="0" applyAlignment="0" applyProtection="0"/>
    <xf numFmtId="0" fontId="18" fillId="2" borderId="3" applyNumberFormat="0" applyFont="0" applyAlignment="0" applyProtection="0"/>
    <xf numFmtId="0" fontId="18" fillId="2" borderId="3" applyNumberFormat="0" applyFont="0" applyAlignment="0" applyProtection="0"/>
    <xf numFmtId="0" fontId="18" fillId="2" borderId="3" applyNumberFormat="0" applyFont="0" applyAlignment="0" applyProtection="0"/>
    <xf numFmtId="0" fontId="18" fillId="2" borderId="3" applyNumberFormat="0" applyFont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2" borderId="3" applyNumberFormat="0" applyFont="0" applyAlignment="0" applyProtection="0"/>
    <xf numFmtId="0" fontId="1" fillId="2" borderId="3" applyNumberFormat="0" applyFont="0" applyAlignment="0" applyProtection="0"/>
    <xf numFmtId="0" fontId="1" fillId="2" borderId="3" applyNumberFormat="0" applyFont="0" applyAlignment="0" applyProtection="0"/>
    <xf numFmtId="0" fontId="1" fillId="2" borderId="3" applyNumberFormat="0" applyFont="0" applyAlignment="0" applyProtection="0"/>
    <xf numFmtId="0" fontId="1" fillId="2" borderId="3" applyNumberFormat="0" applyFont="0" applyAlignment="0" applyProtection="0"/>
    <xf numFmtId="0" fontId="1" fillId="2" borderId="3" applyNumberFormat="0" applyFont="0" applyAlignment="0" applyProtection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4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"/>
    </xf>
    <xf numFmtId="43" fontId="0" fillId="0" borderId="0" xfId="1" applyFont="1"/>
    <xf numFmtId="0" fontId="7" fillId="0" borderId="0" xfId="0" applyFont="1" applyAlignment="1">
      <alignment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8" fillId="15" borderId="6" xfId="0" applyFont="1" applyFill="1" applyBorder="1" applyAlignment="1">
      <alignment vertical="center"/>
    </xf>
    <xf numFmtId="0" fontId="8" fillId="15" borderId="7" xfId="0" applyFont="1" applyFill="1" applyBorder="1" applyAlignment="1">
      <alignment horizontal="center" vertical="center"/>
    </xf>
    <xf numFmtId="0" fontId="8" fillId="15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vertical="center"/>
    </xf>
    <xf numFmtId="5" fontId="11" fillId="0" borderId="10" xfId="0" applyNumberFormat="1" applyFont="1" applyFill="1" applyBorder="1" applyAlignment="1">
      <alignment vertical="center"/>
    </xf>
    <xf numFmtId="5" fontId="11" fillId="0" borderId="1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164" fontId="7" fillId="0" borderId="0" xfId="1" applyNumberFormat="1" applyFont="1" applyAlignment="1">
      <alignment vertical="center"/>
    </xf>
    <xf numFmtId="43" fontId="7" fillId="0" borderId="0" xfId="1" applyFont="1" applyAlignment="1">
      <alignment vertical="center"/>
    </xf>
    <xf numFmtId="0" fontId="14" fillId="0" borderId="0" xfId="0" applyFont="1" applyAlignment="1">
      <alignment horizontal="center" vertical="center"/>
    </xf>
    <xf numFmtId="5" fontId="7" fillId="0" borderId="0" xfId="0" applyNumberFormat="1" applyFont="1" applyAlignment="1">
      <alignment vertical="center"/>
    </xf>
    <xf numFmtId="0" fontId="11" fillId="16" borderId="11" xfId="0" applyFont="1" applyFill="1" applyBorder="1" applyAlignment="1">
      <alignment vertical="center"/>
    </xf>
    <xf numFmtId="5" fontId="11" fillId="16" borderId="12" xfId="0" applyNumberFormat="1" applyFont="1" applyFill="1" applyBorder="1" applyAlignment="1">
      <alignment vertical="center"/>
    </xf>
    <xf numFmtId="0" fontId="8" fillId="16" borderId="13" xfId="0" applyFont="1" applyFill="1" applyBorder="1" applyAlignment="1">
      <alignment vertical="center"/>
    </xf>
    <xf numFmtId="5" fontId="8" fillId="16" borderId="13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5" fontId="8" fillId="0" borderId="0" xfId="0" applyNumberFormat="1" applyFont="1" applyFill="1" applyBorder="1" applyAlignment="1">
      <alignment vertical="center"/>
    </xf>
    <xf numFmtId="0" fontId="8" fillId="16" borderId="6" xfId="0" applyFont="1" applyFill="1" applyBorder="1" applyAlignment="1">
      <alignment vertical="center"/>
    </xf>
    <xf numFmtId="5" fontId="8" fillId="16" borderId="7" xfId="0" applyNumberFormat="1" applyFont="1" applyFill="1" applyBorder="1" applyAlignment="1">
      <alignment vertical="center"/>
    </xf>
    <xf numFmtId="5" fontId="8" fillId="16" borderId="8" xfId="0" applyNumberFormat="1" applyFont="1" applyFill="1" applyBorder="1" applyAlignment="1">
      <alignment vertical="center"/>
    </xf>
    <xf numFmtId="43" fontId="11" fillId="0" borderId="10" xfId="1" applyFont="1" applyBorder="1" applyAlignment="1">
      <alignment vertical="center"/>
    </xf>
    <xf numFmtId="164" fontId="11" fillId="0" borderId="10" xfId="1" applyNumberFormat="1" applyFont="1" applyBorder="1" applyAlignment="1">
      <alignment vertical="center"/>
    </xf>
    <xf numFmtId="5" fontId="7" fillId="0" borderId="0" xfId="0" applyNumberFormat="1" applyFont="1" applyFill="1" applyAlignment="1">
      <alignment vertical="center"/>
    </xf>
    <xf numFmtId="5" fontId="7" fillId="15" borderId="7" xfId="0" applyNumberFormat="1" applyFont="1" applyFill="1" applyBorder="1" applyAlignment="1">
      <alignment vertical="center"/>
    </xf>
    <xf numFmtId="5" fontId="7" fillId="15" borderId="8" xfId="0" applyNumberFormat="1" applyFont="1" applyFill="1" applyBorder="1" applyAlignment="1">
      <alignment vertical="center"/>
    </xf>
    <xf numFmtId="0" fontId="12" fillId="0" borderId="14" xfId="0" applyFont="1" applyBorder="1" applyAlignment="1">
      <alignment vertical="center"/>
    </xf>
    <xf numFmtId="5" fontId="11" fillId="0" borderId="4" xfId="0" applyNumberFormat="1" applyFont="1" applyFill="1" applyBorder="1" applyAlignment="1">
      <alignment vertical="center"/>
    </xf>
    <xf numFmtId="5" fontId="11" fillId="0" borderId="4" xfId="0" applyNumberFormat="1" applyFont="1" applyBorder="1" applyAlignment="1">
      <alignment vertical="center"/>
    </xf>
    <xf numFmtId="164" fontId="11" fillId="0" borderId="4" xfId="1" applyNumberFormat="1" applyFont="1" applyBorder="1" applyAlignment="1">
      <alignment vertical="center"/>
    </xf>
    <xf numFmtId="164" fontId="7" fillId="0" borderId="0" xfId="1" applyNumberFormat="1" applyFont="1" applyFill="1" applyAlignment="1">
      <alignment vertical="center"/>
    </xf>
    <xf numFmtId="0" fontId="15" fillId="0" borderId="0" xfId="0" applyFont="1" applyFill="1" applyBorder="1" applyAlignment="1">
      <alignment vertical="center"/>
    </xf>
    <xf numFmtId="43" fontId="16" fillId="0" borderId="0" xfId="1" applyFont="1" applyAlignment="1">
      <alignment vertical="center"/>
    </xf>
    <xf numFmtId="0" fontId="16" fillId="0" borderId="0" xfId="0" applyFont="1" applyAlignment="1">
      <alignment vertical="center"/>
    </xf>
    <xf numFmtId="165" fontId="16" fillId="0" borderId="0" xfId="1" applyNumberFormat="1" applyFont="1" applyAlignment="1">
      <alignment vertical="center"/>
    </xf>
    <xf numFmtId="165" fontId="16" fillId="0" borderId="15" xfId="1" applyNumberFormat="1" applyFont="1" applyBorder="1" applyAlignment="1">
      <alignment vertical="center"/>
    </xf>
    <xf numFmtId="165" fontId="16" fillId="0" borderId="0" xfId="1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applyFont="1" applyAlignment="1">
      <alignment horizontal="centerContinuous" vertical="center"/>
    </xf>
    <xf numFmtId="166" fontId="7" fillId="0" borderId="0" xfId="0" applyNumberFormat="1" applyFont="1" applyAlignment="1">
      <alignment horizontal="centerContinuous" vertical="center"/>
    </xf>
    <xf numFmtId="0" fontId="22" fillId="0" borderId="0" xfId="0" applyFont="1" applyAlignment="1">
      <alignment horizontal="centerContinuous" vertical="center"/>
    </xf>
    <xf numFmtId="0" fontId="9" fillId="15" borderId="17" xfId="0" applyFont="1" applyFill="1" applyBorder="1" applyAlignment="1">
      <alignment vertical="center"/>
    </xf>
    <xf numFmtId="0" fontId="9" fillId="15" borderId="18" xfId="0" applyFont="1" applyFill="1" applyBorder="1" applyAlignment="1">
      <alignment horizontal="right" vertical="center"/>
    </xf>
    <xf numFmtId="166" fontId="9" fillId="15" borderId="19" xfId="0" applyNumberFormat="1" applyFont="1" applyFill="1" applyBorder="1" applyAlignment="1">
      <alignment horizontal="right" vertical="center"/>
    </xf>
    <xf numFmtId="0" fontId="9" fillId="0" borderId="11" xfId="0" applyFont="1" applyBorder="1" applyAlignment="1">
      <alignment vertical="center"/>
    </xf>
    <xf numFmtId="43" fontId="7" fillId="0" borderId="16" xfId="0" applyNumberFormat="1" applyFont="1" applyBorder="1" applyAlignment="1">
      <alignment vertical="center"/>
    </xf>
    <xf numFmtId="166" fontId="7" fillId="0" borderId="20" xfId="0" applyNumberFormat="1" applyFont="1" applyBorder="1" applyAlignment="1">
      <alignment vertical="center"/>
    </xf>
    <xf numFmtId="0" fontId="7" fillId="0" borderId="9" xfId="0" applyFont="1" applyBorder="1" applyAlignment="1">
      <alignment vertical="center"/>
    </xf>
    <xf numFmtId="43" fontId="7" fillId="0" borderId="0" xfId="0" applyNumberFormat="1" applyFont="1" applyBorder="1" applyAlignment="1">
      <alignment vertical="center"/>
    </xf>
    <xf numFmtId="166" fontId="7" fillId="0" borderId="21" xfId="0" applyNumberFormat="1" applyFont="1" applyBorder="1" applyAlignment="1">
      <alignment vertical="center"/>
    </xf>
    <xf numFmtId="0" fontId="9" fillId="0" borderId="9" xfId="0" applyFont="1" applyBorder="1" applyAlignment="1">
      <alignment vertical="center"/>
    </xf>
    <xf numFmtId="43" fontId="9" fillId="0" borderId="0" xfId="0" applyNumberFormat="1" applyFont="1" applyBorder="1" applyAlignment="1">
      <alignment vertical="center"/>
    </xf>
    <xf numFmtId="166" fontId="9" fillId="0" borderId="21" xfId="0" applyNumberFormat="1" applyFont="1" applyBorder="1" applyAlignment="1">
      <alignment vertical="center"/>
    </xf>
    <xf numFmtId="43" fontId="7" fillId="0" borderId="20" xfId="0" applyNumberFormat="1" applyFont="1" applyBorder="1" applyAlignment="1">
      <alignment vertical="center"/>
    </xf>
    <xf numFmtId="43" fontId="7" fillId="0" borderId="0" xfId="0" applyNumberFormat="1" applyFont="1" applyFill="1" applyBorder="1" applyAlignment="1">
      <alignment vertical="center"/>
    </xf>
    <xf numFmtId="43" fontId="7" fillId="0" borderId="0" xfId="1" applyFont="1" applyBorder="1" applyAlignment="1">
      <alignment vertical="center"/>
    </xf>
    <xf numFmtId="43" fontId="9" fillId="0" borderId="16" xfId="0" applyNumberFormat="1" applyFont="1" applyBorder="1" applyAlignment="1">
      <alignment vertical="center"/>
    </xf>
    <xf numFmtId="43" fontId="9" fillId="0" borderId="20" xfId="0" applyNumberFormat="1" applyFont="1" applyBorder="1" applyAlignment="1">
      <alignment vertical="center"/>
    </xf>
    <xf numFmtId="0" fontId="9" fillId="15" borderId="22" xfId="0" applyFont="1" applyFill="1" applyBorder="1" applyAlignment="1">
      <alignment vertical="center"/>
    </xf>
    <xf numFmtId="43" fontId="9" fillId="15" borderId="23" xfId="0" applyNumberFormat="1" applyFont="1" applyFill="1" applyBorder="1" applyAlignment="1">
      <alignment vertical="center"/>
    </xf>
    <xf numFmtId="166" fontId="9" fillId="15" borderId="24" xfId="0" applyNumberFormat="1" applyFont="1" applyFill="1" applyBorder="1" applyAlignment="1">
      <alignment vertical="center"/>
    </xf>
    <xf numFmtId="166" fontId="7" fillId="0" borderId="0" xfId="0" applyNumberFormat="1" applyFont="1" applyAlignment="1">
      <alignment vertical="center"/>
    </xf>
    <xf numFmtId="0" fontId="14" fillId="0" borderId="0" xfId="0" applyFont="1"/>
    <xf numFmtId="164" fontId="4" fillId="0" borderId="0" xfId="253" applyNumberFormat="1" applyFont="1" applyAlignment="1">
      <alignment horizontal="centerContinuous" vertical="center"/>
    </xf>
    <xf numFmtId="164" fontId="10" fillId="0" borderId="0" xfId="253" applyNumberFormat="1" applyFont="1" applyAlignment="1">
      <alignment horizontal="centerContinuous" vertical="center"/>
    </xf>
    <xf numFmtId="164" fontId="23" fillId="0" borderId="0" xfId="1" applyNumberFormat="1" applyFont="1" applyFill="1" applyBorder="1" applyAlignment="1">
      <alignment vertical="center"/>
    </xf>
    <xf numFmtId="164" fontId="24" fillId="0" borderId="0" xfId="253" applyNumberFormat="1" applyFont="1" applyAlignment="1">
      <alignment horizontal="centerContinuous" vertical="center"/>
    </xf>
    <xf numFmtId="167" fontId="23" fillId="0" borderId="0" xfId="253" applyNumberFormat="1" applyFont="1" applyAlignment="1">
      <alignment horizontal="centerContinuous" vertical="center"/>
    </xf>
    <xf numFmtId="167" fontId="23" fillId="0" borderId="0" xfId="253" quotePrefix="1" applyNumberFormat="1" applyFont="1" applyAlignment="1">
      <alignment horizontal="centerContinuous" vertical="center"/>
    </xf>
    <xf numFmtId="164" fontId="8" fillId="17" borderId="16" xfId="253" applyNumberFormat="1" applyFont="1" applyFill="1" applyBorder="1" applyAlignment="1">
      <alignment horizontal="centerContinuous" vertical="center"/>
    </xf>
    <xf numFmtId="164" fontId="23" fillId="17" borderId="16" xfId="253" applyNumberFormat="1" applyFont="1" applyFill="1" applyBorder="1" applyAlignment="1">
      <alignment horizontal="centerContinuous" vertical="center"/>
    </xf>
    <xf numFmtId="0" fontId="19" fillId="0" borderId="0" xfId="113"/>
    <xf numFmtId="164" fontId="23" fillId="0" borderId="25" xfId="253" applyNumberFormat="1" applyFont="1" applyBorder="1" applyAlignment="1">
      <alignment horizontal="right" vertical="center"/>
    </xf>
    <xf numFmtId="164" fontId="23" fillId="0" borderId="0" xfId="253" applyNumberFormat="1" applyFont="1" applyAlignment="1">
      <alignment vertical="center"/>
    </xf>
    <xf numFmtId="164" fontId="23" fillId="0" borderId="0" xfId="253" applyNumberFormat="1" applyFont="1" applyBorder="1" applyAlignment="1">
      <alignment horizontal="right" vertical="center"/>
    </xf>
    <xf numFmtId="164" fontId="23" fillId="0" borderId="26" xfId="253" applyNumberFormat="1" applyFont="1" applyBorder="1" applyAlignment="1">
      <alignment vertical="center"/>
    </xf>
    <xf numFmtId="164" fontId="23" fillId="0" borderId="0" xfId="253" applyNumberFormat="1" applyFont="1" applyBorder="1" applyAlignment="1">
      <alignment vertical="center"/>
    </xf>
    <xf numFmtId="164" fontId="8" fillId="18" borderId="16" xfId="253" applyNumberFormat="1" applyFont="1" applyFill="1" applyBorder="1" applyAlignment="1">
      <alignment horizontal="centerContinuous" vertical="center"/>
    </xf>
    <xf numFmtId="164" fontId="23" fillId="18" borderId="16" xfId="253" applyNumberFormat="1" applyFont="1" applyFill="1" applyBorder="1" applyAlignment="1">
      <alignment horizontal="centerContinuous" vertical="center"/>
    </xf>
    <xf numFmtId="164" fontId="10" fillId="18" borderId="7" xfId="253" applyNumberFormat="1" applyFont="1" applyFill="1" applyBorder="1" applyAlignment="1">
      <alignment vertical="center"/>
    </xf>
    <xf numFmtId="168" fontId="10" fillId="18" borderId="7" xfId="254" applyNumberFormat="1" applyFont="1" applyFill="1" applyBorder="1" applyAlignment="1">
      <alignment vertical="center"/>
    </xf>
    <xf numFmtId="0" fontId="23" fillId="0" borderId="0" xfId="113" applyFont="1" applyAlignment="1">
      <alignment horizontal="left" vertical="center"/>
    </xf>
    <xf numFmtId="0" fontId="8" fillId="0" borderId="4" xfId="0" applyFont="1" applyFill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15" fillId="0" borderId="0" xfId="0" applyFont="1" applyFill="1" applyBorder="1" applyAlignment="1">
      <alignment vertical="center" wrapText="1"/>
    </xf>
    <xf numFmtId="0" fontId="0" fillId="0" borderId="0" xfId="0" applyAlignment="1">
      <alignment wrapText="1"/>
    </xf>
  </cellXfs>
  <cellStyles count="389">
    <cellStyle name="20% - Accent1 2" xfId="255"/>
    <cellStyle name="20% - Accent1 2 2" xfId="256"/>
    <cellStyle name="20% - Accent1 3" xfId="257"/>
    <cellStyle name="20% - Accent1 3 2" xfId="258"/>
    <cellStyle name="20% - Accent1 4" xfId="259"/>
    <cellStyle name="20% - Accent1 4 2" xfId="260"/>
    <cellStyle name="20% - Accent1 5" xfId="261"/>
    <cellStyle name="20% - Accent1 5 2" xfId="262"/>
    <cellStyle name="20% - Accent1 6" xfId="263"/>
    <cellStyle name="20% - Accent2 2" xfId="264"/>
    <cellStyle name="20% - Accent2 2 2" xfId="265"/>
    <cellStyle name="20% - Accent2 3" xfId="266"/>
    <cellStyle name="20% - Accent2 3 2" xfId="267"/>
    <cellStyle name="20% - Accent2 4" xfId="268"/>
    <cellStyle name="20% - Accent2 4 2" xfId="269"/>
    <cellStyle name="20% - Accent2 5" xfId="270"/>
    <cellStyle name="20% - Accent2 5 2" xfId="271"/>
    <cellStyle name="20% - Accent2 6" xfId="272"/>
    <cellStyle name="20% - Accent3 2" xfId="273"/>
    <cellStyle name="20% - Accent3 2 2" xfId="274"/>
    <cellStyle name="20% - Accent3 3" xfId="275"/>
    <cellStyle name="20% - Accent3 3 2" xfId="276"/>
    <cellStyle name="20% - Accent3 4" xfId="277"/>
    <cellStyle name="20% - Accent3 4 2" xfId="278"/>
    <cellStyle name="20% - Accent3 5" xfId="279"/>
    <cellStyle name="20% - Accent3 5 2" xfId="280"/>
    <cellStyle name="20% - Accent3 6" xfId="281"/>
    <cellStyle name="20% - Accent4 2" xfId="282"/>
    <cellStyle name="20% - Accent4 2 2" xfId="283"/>
    <cellStyle name="20% - Accent4 3" xfId="284"/>
    <cellStyle name="20% - Accent4 3 2" xfId="285"/>
    <cellStyle name="20% - Accent4 4" xfId="286"/>
    <cellStyle name="20% - Accent4 4 2" xfId="287"/>
    <cellStyle name="20% - Accent4 5" xfId="288"/>
    <cellStyle name="20% - Accent4 5 2" xfId="289"/>
    <cellStyle name="20% - Accent4 6" xfId="290"/>
    <cellStyle name="20% - Accent5 2" xfId="291"/>
    <cellStyle name="20% - Accent5 2 2" xfId="292"/>
    <cellStyle name="20% - Accent5 3" xfId="293"/>
    <cellStyle name="20% - Accent5 3 2" xfId="294"/>
    <cellStyle name="20% - Accent5 4" xfId="295"/>
    <cellStyle name="20% - Accent5 4 2" xfId="296"/>
    <cellStyle name="20% - Accent5 5" xfId="297"/>
    <cellStyle name="20% - Accent5 5 2" xfId="298"/>
    <cellStyle name="20% - Accent5 6" xfId="299"/>
    <cellStyle name="20% - Accent6 2" xfId="300"/>
    <cellStyle name="20% - Accent6 2 2" xfId="301"/>
    <cellStyle name="20% - Accent6 3" xfId="302"/>
    <cellStyle name="20% - Accent6 3 2" xfId="303"/>
    <cellStyle name="20% - Accent6 4" xfId="304"/>
    <cellStyle name="20% - Accent6 4 2" xfId="305"/>
    <cellStyle name="20% - Accent6 5" xfId="306"/>
    <cellStyle name="20% - Accent6 5 2" xfId="307"/>
    <cellStyle name="20% - Accent6 6" xfId="308"/>
    <cellStyle name="40% - Accent1 2" xfId="309"/>
    <cellStyle name="40% - Accent1 2 2" xfId="310"/>
    <cellStyle name="40% - Accent1 3" xfId="311"/>
    <cellStyle name="40% - Accent1 3 2" xfId="312"/>
    <cellStyle name="40% - Accent1 4" xfId="313"/>
    <cellStyle name="40% - Accent1 4 2" xfId="314"/>
    <cellStyle name="40% - Accent1 5" xfId="315"/>
    <cellStyle name="40% - Accent1 5 2" xfId="316"/>
    <cellStyle name="40% - Accent1 6" xfId="317"/>
    <cellStyle name="40% - Accent2 2" xfId="318"/>
    <cellStyle name="40% - Accent2 2 2" xfId="319"/>
    <cellStyle name="40% - Accent2 3" xfId="320"/>
    <cellStyle name="40% - Accent2 3 2" xfId="321"/>
    <cellStyle name="40% - Accent2 4" xfId="322"/>
    <cellStyle name="40% - Accent2 4 2" xfId="323"/>
    <cellStyle name="40% - Accent2 5" xfId="324"/>
    <cellStyle name="40% - Accent2 5 2" xfId="325"/>
    <cellStyle name="40% - Accent2 6" xfId="326"/>
    <cellStyle name="40% - Accent3 2" xfId="327"/>
    <cellStyle name="40% - Accent3 2 2" xfId="328"/>
    <cellStyle name="40% - Accent3 3" xfId="329"/>
    <cellStyle name="40% - Accent3 3 2" xfId="330"/>
    <cellStyle name="40% - Accent3 4" xfId="331"/>
    <cellStyle name="40% - Accent3 4 2" xfId="332"/>
    <cellStyle name="40% - Accent3 5" xfId="333"/>
    <cellStyle name="40% - Accent3 5 2" xfId="334"/>
    <cellStyle name="40% - Accent3 6" xfId="335"/>
    <cellStyle name="40% - Accent4 2" xfId="336"/>
    <cellStyle name="40% - Accent4 2 2" xfId="337"/>
    <cellStyle name="40% - Accent4 3" xfId="338"/>
    <cellStyle name="40% - Accent4 3 2" xfId="339"/>
    <cellStyle name="40% - Accent4 4" xfId="340"/>
    <cellStyle name="40% - Accent4 4 2" xfId="341"/>
    <cellStyle name="40% - Accent4 5" xfId="342"/>
    <cellStyle name="40% - Accent4 5 2" xfId="343"/>
    <cellStyle name="40% - Accent4 6" xfId="344"/>
    <cellStyle name="40% - Accent5 2" xfId="345"/>
    <cellStyle name="40% - Accent5 2 2" xfId="346"/>
    <cellStyle name="40% - Accent5 3" xfId="347"/>
    <cellStyle name="40% - Accent5 3 2" xfId="348"/>
    <cellStyle name="40% - Accent5 4" xfId="349"/>
    <cellStyle name="40% - Accent5 4 2" xfId="350"/>
    <cellStyle name="40% - Accent5 5" xfId="351"/>
    <cellStyle name="40% - Accent5 5 2" xfId="352"/>
    <cellStyle name="40% - Accent5 6" xfId="353"/>
    <cellStyle name="40% - Accent6 2" xfId="354"/>
    <cellStyle name="40% - Accent6 2 2" xfId="355"/>
    <cellStyle name="40% - Accent6 3" xfId="356"/>
    <cellStyle name="40% - Accent6 3 2" xfId="357"/>
    <cellStyle name="40% - Accent6 4" xfId="358"/>
    <cellStyle name="40% - Accent6 4 2" xfId="359"/>
    <cellStyle name="40% - Accent6 5" xfId="360"/>
    <cellStyle name="40% - Accent6 5 2" xfId="361"/>
    <cellStyle name="40% - Accent6 6" xfId="362"/>
    <cellStyle name="Comma" xfId="1" builtinId="3"/>
    <cellStyle name="Comma 10" xfId="2"/>
    <cellStyle name="Comma 10 2" xfId="363"/>
    <cellStyle name="Comma 11" xfId="3"/>
    <cellStyle name="Comma 11 2" xfId="364"/>
    <cellStyle name="Comma 12" xfId="4"/>
    <cellStyle name="Comma 12 2" xfId="365"/>
    <cellStyle name="Comma 13" xfId="5"/>
    <cellStyle name="Comma 13 2" xfId="366"/>
    <cellStyle name="Comma 14" xfId="367"/>
    <cellStyle name="Comma 14 2" xfId="368"/>
    <cellStyle name="Comma 15" xfId="369"/>
    <cellStyle name="Comma 16" xfId="253"/>
    <cellStyle name="Comma 2" xfId="6"/>
    <cellStyle name="Comma 2 2" xfId="7"/>
    <cellStyle name="Comma 2 2 2" xfId="8"/>
    <cellStyle name="Comma 2 3" xfId="9"/>
    <cellStyle name="Comma 2 3 2" xfId="10"/>
    <cellStyle name="Comma 2 3 2 2" xfId="11"/>
    <cellStyle name="Comma 2 3 2 3" xfId="12"/>
    <cellStyle name="Comma 2 3 3" xfId="13"/>
    <cellStyle name="Comma 2 3 3 2" xfId="14"/>
    <cellStyle name="Comma 2 3 3 3" xfId="15"/>
    <cellStyle name="Comma 2 3 4" xfId="16"/>
    <cellStyle name="Comma 2 3 5" xfId="17"/>
    <cellStyle name="Comma 2 4" xfId="18"/>
    <cellStyle name="Comma 2 5" xfId="19"/>
    <cellStyle name="Comma 2 5 2" xfId="370"/>
    <cellStyle name="Comma 2 6" xfId="371"/>
    <cellStyle name="Comma 3" xfId="20"/>
    <cellStyle name="Comma 4" xfId="21"/>
    <cellStyle name="Comma 4 2" xfId="22"/>
    <cellStyle name="Comma 4 2 2" xfId="23"/>
    <cellStyle name="Comma 4 2 2 2" xfId="24"/>
    <cellStyle name="Comma 4 2 2 3" xfId="25"/>
    <cellStyle name="Comma 4 2 3" xfId="26"/>
    <cellStyle name="Comma 4 2 3 2" xfId="27"/>
    <cellStyle name="Comma 4 2 3 3" xfId="28"/>
    <cellStyle name="Comma 4 2 4" xfId="29"/>
    <cellStyle name="Comma 4 2 5" xfId="30"/>
    <cellStyle name="Comma 5" xfId="31"/>
    <cellStyle name="Comma 5 2" xfId="32"/>
    <cellStyle name="Comma 5 2 2" xfId="33"/>
    <cellStyle name="Comma 5 2 3" xfId="34"/>
    <cellStyle name="Comma 5 3" xfId="35"/>
    <cellStyle name="Comma 5 3 2" xfId="36"/>
    <cellStyle name="Comma 5 3 3" xfId="37"/>
    <cellStyle name="Comma 5 4" xfId="38"/>
    <cellStyle name="Comma 5 5" xfId="39"/>
    <cellStyle name="Comma 6" xfId="40"/>
    <cellStyle name="Comma 6 2" xfId="41"/>
    <cellStyle name="Comma 6 2 2" xfId="42"/>
    <cellStyle name="Comma 6 2 3" xfId="43"/>
    <cellStyle name="Comma 6 3" xfId="44"/>
    <cellStyle name="Comma 6 3 2" xfId="45"/>
    <cellStyle name="Comma 6 3 3" xfId="46"/>
    <cellStyle name="Comma 6 4" xfId="47"/>
    <cellStyle name="Comma 6 5" xfId="48"/>
    <cellStyle name="Comma 7" xfId="49"/>
    <cellStyle name="Comma 7 2" xfId="50"/>
    <cellStyle name="Comma 7 2 2" xfId="51"/>
    <cellStyle name="Comma 7 2 3" xfId="52"/>
    <cellStyle name="Comma 7 3" xfId="53"/>
    <cellStyle name="Comma 7 3 2" xfId="54"/>
    <cellStyle name="Comma 7 3 3" xfId="55"/>
    <cellStyle name="Comma 7 4" xfId="56"/>
    <cellStyle name="Comma 7 5" xfId="57"/>
    <cellStyle name="Comma 8" xfId="58"/>
    <cellStyle name="Comma 9" xfId="59"/>
    <cellStyle name="Comma 9 2" xfId="60"/>
    <cellStyle name="Comma 9 3" xfId="61"/>
    <cellStyle name="Currency 2" xfId="62"/>
    <cellStyle name="Currency 2 2" xfId="63"/>
    <cellStyle name="Currency 2 3" xfId="64"/>
    <cellStyle name="Currency 2 3 2" xfId="65"/>
    <cellStyle name="Currency 2 3 2 2" xfId="66"/>
    <cellStyle name="Currency 2 3 2 3" xfId="67"/>
    <cellStyle name="Currency 2 3 3" xfId="68"/>
    <cellStyle name="Currency 2 3 3 2" xfId="69"/>
    <cellStyle name="Currency 2 3 3 3" xfId="70"/>
    <cellStyle name="Currency 2 3 4" xfId="71"/>
    <cellStyle name="Currency 2 3 5" xfId="72"/>
    <cellStyle name="Currency 2 4" xfId="73"/>
    <cellStyle name="Currency 2 4 2" xfId="74"/>
    <cellStyle name="Currency 2 4 3" xfId="75"/>
    <cellStyle name="Currency 2 5" xfId="76"/>
    <cellStyle name="Currency 3" xfId="77"/>
    <cellStyle name="Currency 3 2" xfId="78"/>
    <cellStyle name="Currency 3 3" xfId="79"/>
    <cellStyle name="Currency 3 3 2" xfId="80"/>
    <cellStyle name="Currency 3 3 3" xfId="81"/>
    <cellStyle name="Currency 3 4" xfId="82"/>
    <cellStyle name="Currency 3 4 2" xfId="83"/>
    <cellStyle name="Currency 3 4 3" xfId="84"/>
    <cellStyle name="Currency 3 5" xfId="85"/>
    <cellStyle name="Currency 3 6" xfId="86"/>
    <cellStyle name="Currency 4" xfId="87"/>
    <cellStyle name="Currency 4 2" xfId="88"/>
    <cellStyle name="Currency 4 2 2" xfId="89"/>
    <cellStyle name="Currency 4 2 3" xfId="90"/>
    <cellStyle name="Currency 4 3" xfId="91"/>
    <cellStyle name="Currency 4 3 2" xfId="92"/>
    <cellStyle name="Currency 4 3 3" xfId="93"/>
    <cellStyle name="Currency 4 4" xfId="94"/>
    <cellStyle name="Currency 4 5" xfId="95"/>
    <cellStyle name="Currency 5" xfId="96"/>
    <cellStyle name="Currency 5 2" xfId="97"/>
    <cellStyle name="Currency 5 2 2" xfId="98"/>
    <cellStyle name="Currency 5 2 3" xfId="99"/>
    <cellStyle name="Currency 5 3" xfId="100"/>
    <cellStyle name="Currency 5 3 2" xfId="101"/>
    <cellStyle name="Currency 5 3 3" xfId="102"/>
    <cellStyle name="Currency 5 4" xfId="103"/>
    <cellStyle name="Currency 5 5" xfId="104"/>
    <cellStyle name="Currency 6" xfId="105"/>
    <cellStyle name="Currency 7" xfId="372"/>
    <cellStyle name="Currency 8" xfId="254"/>
    <cellStyle name="Heading 1 2" xfId="106"/>
    <cellStyle name="Heading 3 2" xfId="107"/>
    <cellStyle name="Normal" xfId="0" builtinId="0"/>
    <cellStyle name="Normal 10" xfId="108"/>
    <cellStyle name="Normal 10 2" xfId="373"/>
    <cellStyle name="Normal 11" xfId="109"/>
    <cellStyle name="Normal 11 2" xfId="374"/>
    <cellStyle name="Normal 12" xfId="110"/>
    <cellStyle name="Normal 12 2" xfId="375"/>
    <cellStyle name="Normal 13" xfId="111"/>
    <cellStyle name="Normal 13 2" xfId="376"/>
    <cellStyle name="Normal 14" xfId="112"/>
    <cellStyle name="Normal 14 2" xfId="377"/>
    <cellStyle name="Normal 15" xfId="378"/>
    <cellStyle name="Normal 16" xfId="379"/>
    <cellStyle name="Normal 2" xfId="113"/>
    <cellStyle name="Normal 2 2" xfId="114"/>
    <cellStyle name="Normal 2 2 2" xfId="115"/>
    <cellStyle name="Normal 2 2 3" xfId="116"/>
    <cellStyle name="Normal 2 3" xfId="117"/>
    <cellStyle name="Normal 2 3 2" xfId="118"/>
    <cellStyle name="Normal 2 3 2 2" xfId="119"/>
    <cellStyle name="Normal 2 3 2 2 2" xfId="120"/>
    <cellStyle name="Normal 2 3 2 2 3" xfId="121"/>
    <cellStyle name="Normal 2 3 2 3" xfId="122"/>
    <cellStyle name="Normal 2 3 2 3 2" xfId="123"/>
    <cellStyle name="Normal 2 3 2 3 3" xfId="124"/>
    <cellStyle name="Normal 2 3 2 4" xfId="125"/>
    <cellStyle name="Normal 2 3 2 5" xfId="126"/>
    <cellStyle name="Normal 2 3 3" xfId="127"/>
    <cellStyle name="Normal 2 3 3 2" xfId="128"/>
    <cellStyle name="Normal 2 3 3 3" xfId="129"/>
    <cellStyle name="Normal 2 3 4" xfId="130"/>
    <cellStyle name="Normal 2 4" xfId="131"/>
    <cellStyle name="Normal 2 4 2" xfId="132"/>
    <cellStyle name="Normal 2 4 2 2" xfId="133"/>
    <cellStyle name="Normal 2 4 2 3" xfId="134"/>
    <cellStyle name="Normal 2 4 3" xfId="135"/>
    <cellStyle name="Normal 2 4 3 2" xfId="136"/>
    <cellStyle name="Normal 2 4 3 3" xfId="137"/>
    <cellStyle name="Normal 2 4 4" xfId="138"/>
    <cellStyle name="Normal 2 4 5" xfId="139"/>
    <cellStyle name="Normal 2 5" xfId="140"/>
    <cellStyle name="Normal 2 5 2" xfId="141"/>
    <cellStyle name="Normal 2 5 3" xfId="142"/>
    <cellStyle name="Normal 2 6" xfId="143"/>
    <cellStyle name="Normal 2 7" xfId="144"/>
    <cellStyle name="Normal 3" xfId="145"/>
    <cellStyle name="Normal 3 2" xfId="146"/>
    <cellStyle name="Normal 3 2 2" xfId="147"/>
    <cellStyle name="Normal 3 2 2 2" xfId="148"/>
    <cellStyle name="Normal 3 2 2 3" xfId="149"/>
    <cellStyle name="Normal 3 2 3" xfId="150"/>
    <cellStyle name="Normal 3 2 3 2" xfId="151"/>
    <cellStyle name="Normal 3 2 3 3" xfId="152"/>
    <cellStyle name="Normal 3 2 4" xfId="153"/>
    <cellStyle name="Normal 3 2 5" xfId="154"/>
    <cellStyle name="Normal 3 3" xfId="155"/>
    <cellStyle name="Normal 3 3 2" xfId="156"/>
    <cellStyle name="Normal 3 3 2 2" xfId="157"/>
    <cellStyle name="Normal 3 3 2 3" xfId="158"/>
    <cellStyle name="Normal 3 3 3" xfId="159"/>
    <cellStyle name="Normal 3 3 3 2" xfId="160"/>
    <cellStyle name="Normal 3 3 3 3" xfId="161"/>
    <cellStyle name="Normal 3 3 4" xfId="162"/>
    <cellStyle name="Normal 3 3 5" xfId="163"/>
    <cellStyle name="Normal 3 4" xfId="164"/>
    <cellStyle name="Normal 3 4 2" xfId="380"/>
    <cellStyle name="Normal 3 5" xfId="381"/>
    <cellStyle name="Normal 4" xfId="165"/>
    <cellStyle name="Normal 4 2" xfId="166"/>
    <cellStyle name="Normal 4 3" xfId="167"/>
    <cellStyle name="Normal 4 3 2" xfId="168"/>
    <cellStyle name="Normal 4 3 2 2" xfId="169"/>
    <cellStyle name="Normal 4 3 2 3" xfId="170"/>
    <cellStyle name="Normal 4 3 3" xfId="171"/>
    <cellStyle name="Normal 4 3 3 2" xfId="172"/>
    <cellStyle name="Normal 4 3 3 3" xfId="173"/>
    <cellStyle name="Normal 4 3 4" xfId="174"/>
    <cellStyle name="Normal 4 3 5" xfId="175"/>
    <cellStyle name="Normal 4 4" xfId="176"/>
    <cellStyle name="Normal 5" xfId="177"/>
    <cellStyle name="Normal 5 2" xfId="178"/>
    <cellStyle name="Normal 5 2 2" xfId="179"/>
    <cellStyle name="Normal 5 2 3" xfId="180"/>
    <cellStyle name="Normal 5 3" xfId="181"/>
    <cellStyle name="Normal 5 3 2" xfId="182"/>
    <cellStyle name="Normal 5 3 3" xfId="183"/>
    <cellStyle name="Normal 5 4" xfId="184"/>
    <cellStyle name="Normal 5 5" xfId="185"/>
    <cellStyle name="Normal 6" xfId="186"/>
    <cellStyle name="Normal 6 2" xfId="187"/>
    <cellStyle name="Normal 6 2 2" xfId="188"/>
    <cellStyle name="Normal 6 2 3" xfId="189"/>
    <cellStyle name="Normal 6 3" xfId="190"/>
    <cellStyle name="Normal 6 3 2" xfId="191"/>
    <cellStyle name="Normal 6 3 3" xfId="192"/>
    <cellStyle name="Normal 6 4" xfId="193"/>
    <cellStyle name="Normal 6 5" xfId="194"/>
    <cellStyle name="Normal 7" xfId="195"/>
    <cellStyle name="Normal 7 2" xfId="196"/>
    <cellStyle name="Normal 7 2 2" xfId="197"/>
    <cellStyle name="Normal 7 2 3" xfId="198"/>
    <cellStyle name="Normal 7 3" xfId="199"/>
    <cellStyle name="Normal 7 3 2" xfId="200"/>
    <cellStyle name="Normal 7 3 3" xfId="201"/>
    <cellStyle name="Normal 7 4" xfId="202"/>
    <cellStyle name="Normal 7 5" xfId="203"/>
    <cellStyle name="Normal 8" xfId="204"/>
    <cellStyle name="Normal 8 2" xfId="205"/>
    <cellStyle name="Normal 8 2 2" xfId="206"/>
    <cellStyle name="Normal 8 2 3" xfId="207"/>
    <cellStyle name="Normal 8 3" xfId="208"/>
    <cellStyle name="Normal 8 3 2" xfId="209"/>
    <cellStyle name="Normal 8 3 3" xfId="210"/>
    <cellStyle name="Normal 8 4" xfId="211"/>
    <cellStyle name="Normal 8 5" xfId="212"/>
    <cellStyle name="Normal 9" xfId="213"/>
    <cellStyle name="Normal 9 2" xfId="214"/>
    <cellStyle name="Normal 9 3" xfId="215"/>
    <cellStyle name="Note 2" xfId="216"/>
    <cellStyle name="Note 2 2" xfId="217"/>
    <cellStyle name="Note 2 3" xfId="218"/>
    <cellStyle name="Note 3" xfId="219"/>
    <cellStyle name="Note 3 2" xfId="382"/>
    <cellStyle name="Note 4" xfId="220"/>
    <cellStyle name="Note 4 2" xfId="383"/>
    <cellStyle name="Note 5" xfId="384"/>
    <cellStyle name="Note 5 2" xfId="385"/>
    <cellStyle name="Note 6" xfId="386"/>
    <cellStyle name="Note 6 2" xfId="387"/>
    <cellStyle name="Percent 2" xfId="221"/>
    <cellStyle name="Percent 2 2" xfId="222"/>
    <cellStyle name="Percent 2 2 2" xfId="223"/>
    <cellStyle name="Percent 2 2 2 2" xfId="388"/>
    <cellStyle name="Percent 2 2 3" xfId="224"/>
    <cellStyle name="Percent 2 3" xfId="225"/>
    <cellStyle name="Percent 2 3 2" xfId="226"/>
    <cellStyle name="Percent 2 3 3" xfId="227"/>
    <cellStyle name="Percent 2 4" xfId="228"/>
    <cellStyle name="Percent 3" xfId="229"/>
    <cellStyle name="Percent 4" xfId="230"/>
    <cellStyle name="Percent 4 2" xfId="231"/>
    <cellStyle name="Percent 4 2 2" xfId="232"/>
    <cellStyle name="Percent 4 2 3" xfId="233"/>
    <cellStyle name="Percent 4 3" xfId="234"/>
    <cellStyle name="Percent 4 3 2" xfId="235"/>
    <cellStyle name="Percent 4 3 3" xfId="236"/>
    <cellStyle name="Percent 4 4" xfId="237"/>
    <cellStyle name="Percent 4 5" xfId="238"/>
    <cellStyle name="Percent 5" xfId="239"/>
    <cellStyle name="Percent 5 2" xfId="240"/>
    <cellStyle name="Percent 5 2 2" xfId="241"/>
    <cellStyle name="Percent 5 2 3" xfId="242"/>
    <cellStyle name="Percent 5 3" xfId="243"/>
    <cellStyle name="Percent 5 3 2" xfId="244"/>
    <cellStyle name="Percent 5 3 3" xfId="245"/>
    <cellStyle name="Percent 5 4" xfId="246"/>
    <cellStyle name="Percent 5 5" xfId="247"/>
    <cellStyle name="Percent 6" xfId="248"/>
    <cellStyle name="Percent 6 2" xfId="249"/>
    <cellStyle name="Percent 6 3" xfId="250"/>
    <cellStyle name="Percent 7" xfId="251"/>
    <cellStyle name="Percent 8" xfId="2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>
      <selection activeCell="L11" sqref="L11"/>
    </sheetView>
  </sheetViews>
  <sheetFormatPr defaultRowHeight="12" x14ac:dyDescent="0.25"/>
  <cols>
    <col min="1" max="1" width="21.85546875" style="73" customWidth="1"/>
    <col min="2" max="2" width="11.7109375" style="73" bestFit="1" customWidth="1"/>
    <col min="3" max="7" width="10.7109375" style="73" bestFit="1" customWidth="1"/>
    <col min="8" max="8" width="11.7109375" style="73" bestFit="1" customWidth="1"/>
    <col min="9" max="16384" width="9.140625" style="73"/>
  </cols>
  <sheetData>
    <row r="1" spans="1:8" ht="15.75" x14ac:dyDescent="0.25">
      <c r="A1" s="71" t="s">
        <v>0</v>
      </c>
      <c r="B1" s="72"/>
      <c r="C1" s="72"/>
      <c r="D1" s="72"/>
      <c r="E1" s="72"/>
      <c r="F1" s="72"/>
      <c r="G1" s="72"/>
      <c r="H1" s="72"/>
    </row>
    <row r="2" spans="1:8" ht="20.25" x14ac:dyDescent="0.25">
      <c r="A2" s="74" t="s">
        <v>99</v>
      </c>
      <c r="B2" s="72"/>
      <c r="C2" s="72"/>
      <c r="D2" s="72"/>
      <c r="E2" s="72"/>
      <c r="F2" s="72"/>
      <c r="G2" s="72"/>
      <c r="H2" s="72"/>
    </row>
    <row r="3" spans="1:8" x14ac:dyDescent="0.25">
      <c r="A3" s="75"/>
      <c r="B3" s="75"/>
      <c r="C3" s="75"/>
      <c r="D3" s="76"/>
      <c r="E3" s="75"/>
      <c r="F3" s="75"/>
      <c r="G3" s="75"/>
      <c r="H3" s="75"/>
    </row>
    <row r="5" spans="1:8" ht="20.100000000000001" customHeight="1" x14ac:dyDescent="0.25">
      <c r="A5" s="77" t="s">
        <v>100</v>
      </c>
      <c r="B5" s="78"/>
      <c r="C5" s="78"/>
      <c r="D5" s="78"/>
      <c r="E5" s="78"/>
      <c r="F5" s="78"/>
      <c r="G5" s="78"/>
      <c r="H5" s="78"/>
    </row>
    <row r="6" spans="1:8" ht="20.100000000000001" customHeight="1" x14ac:dyDescent="0.2">
      <c r="A6" s="79"/>
      <c r="B6" s="79"/>
      <c r="C6" s="79"/>
      <c r="D6" s="79"/>
      <c r="E6" s="79"/>
      <c r="F6" s="79"/>
      <c r="G6" s="79"/>
      <c r="H6" s="79"/>
    </row>
    <row r="7" spans="1:8" ht="20.100000000000001" customHeight="1" x14ac:dyDescent="0.2">
      <c r="A7" s="79"/>
      <c r="B7" s="80" t="s">
        <v>101</v>
      </c>
      <c r="C7" s="80" t="s">
        <v>102</v>
      </c>
      <c r="D7" s="80" t="s">
        <v>103</v>
      </c>
      <c r="E7" s="80" t="s">
        <v>104</v>
      </c>
      <c r="F7" s="80" t="s">
        <v>63</v>
      </c>
      <c r="G7" s="80" t="s">
        <v>64</v>
      </c>
      <c r="H7" s="80" t="s">
        <v>105</v>
      </c>
    </row>
    <row r="8" spans="1:8" ht="20.100000000000001" customHeight="1" x14ac:dyDescent="0.25">
      <c r="A8" s="81" t="s">
        <v>106</v>
      </c>
      <c r="B8" s="82">
        <v>63440459</v>
      </c>
      <c r="C8" s="82">
        <v>0</v>
      </c>
      <c r="D8" s="82">
        <v>0</v>
      </c>
      <c r="E8" s="82">
        <v>0</v>
      </c>
      <c r="F8" s="82">
        <v>0</v>
      </c>
      <c r="G8" s="82">
        <v>0</v>
      </c>
      <c r="H8" s="82">
        <v>63440459</v>
      </c>
    </row>
    <row r="9" spans="1:8" ht="20.100000000000001" customHeight="1" x14ac:dyDescent="0.25">
      <c r="A9" s="81" t="s">
        <v>107</v>
      </c>
      <c r="B9" s="82">
        <v>14800000</v>
      </c>
      <c r="C9" s="82">
        <v>0</v>
      </c>
      <c r="D9" s="82">
        <v>0</v>
      </c>
      <c r="E9" s="82">
        <v>0</v>
      </c>
      <c r="F9" s="82">
        <v>0</v>
      </c>
      <c r="G9" s="82">
        <v>0</v>
      </c>
      <c r="H9" s="82">
        <v>14800000</v>
      </c>
    </row>
    <row r="10" spans="1:8" ht="20.100000000000001" customHeight="1" x14ac:dyDescent="0.25">
      <c r="A10" s="81" t="s">
        <v>108</v>
      </c>
      <c r="B10" s="82">
        <v>0</v>
      </c>
      <c r="C10" s="82">
        <v>30242078</v>
      </c>
      <c r="D10" s="82">
        <v>14108544</v>
      </c>
      <c r="E10" s="82">
        <v>11650476</v>
      </c>
      <c r="F10" s="82">
        <v>20902571</v>
      </c>
      <c r="G10" s="82">
        <v>8766896</v>
      </c>
      <c r="H10" s="82">
        <v>85670565</v>
      </c>
    </row>
    <row r="11" spans="1:8" ht="20.100000000000001" customHeight="1" x14ac:dyDescent="0.25">
      <c r="A11" s="81" t="s">
        <v>109</v>
      </c>
      <c r="B11" s="82">
        <v>0</v>
      </c>
      <c r="C11" s="82">
        <v>670000</v>
      </c>
      <c r="D11" s="82">
        <v>60000</v>
      </c>
      <c r="E11" s="82">
        <v>658565</v>
      </c>
      <c r="F11" s="82">
        <v>356598</v>
      </c>
      <c r="G11" s="82">
        <v>108000</v>
      </c>
      <c r="H11" s="82">
        <v>1853163</v>
      </c>
    </row>
    <row r="12" spans="1:8" ht="20.100000000000001" customHeight="1" x14ac:dyDescent="0.25">
      <c r="A12" s="81" t="s">
        <v>110</v>
      </c>
      <c r="B12" s="81">
        <v>118201546</v>
      </c>
      <c r="C12" s="81">
        <v>0</v>
      </c>
      <c r="D12" s="81">
        <v>0</v>
      </c>
      <c r="E12" s="81">
        <v>0</v>
      </c>
      <c r="F12" s="81">
        <v>0</v>
      </c>
      <c r="G12" s="81">
        <v>0</v>
      </c>
      <c r="H12" s="81">
        <v>118201546</v>
      </c>
    </row>
    <row r="13" spans="1:8" ht="20.100000000000001" customHeight="1" x14ac:dyDescent="0.25">
      <c r="A13" s="81" t="s">
        <v>111</v>
      </c>
      <c r="B13" s="81">
        <v>2881600</v>
      </c>
      <c r="C13" s="81">
        <v>0</v>
      </c>
      <c r="D13" s="81">
        <v>0</v>
      </c>
      <c r="E13" s="81">
        <v>0</v>
      </c>
      <c r="F13" s="81">
        <v>0</v>
      </c>
      <c r="G13" s="81">
        <v>0</v>
      </c>
      <c r="H13" s="81">
        <v>2881600</v>
      </c>
    </row>
    <row r="14" spans="1:8" ht="20.100000000000001" customHeight="1" x14ac:dyDescent="0.25">
      <c r="A14" s="81" t="s">
        <v>112</v>
      </c>
      <c r="B14" s="81">
        <v>945000</v>
      </c>
      <c r="C14" s="81">
        <v>0</v>
      </c>
      <c r="D14" s="81">
        <v>0</v>
      </c>
      <c r="E14" s="81">
        <v>0</v>
      </c>
      <c r="F14" s="81">
        <v>0</v>
      </c>
      <c r="G14" s="81">
        <v>0</v>
      </c>
      <c r="H14" s="81">
        <v>945000</v>
      </c>
    </row>
    <row r="15" spans="1:8" ht="20.100000000000001" customHeight="1" thickBot="1" x14ac:dyDescent="0.3">
      <c r="A15" s="81" t="s">
        <v>113</v>
      </c>
      <c r="B15" s="83">
        <v>200268605</v>
      </c>
      <c r="C15" s="83">
        <v>30912078</v>
      </c>
      <c r="D15" s="83">
        <v>14168544</v>
      </c>
      <c r="E15" s="83">
        <v>12309041</v>
      </c>
      <c r="F15" s="83">
        <v>21259169</v>
      </c>
      <c r="G15" s="83">
        <v>8874896</v>
      </c>
      <c r="H15" s="83">
        <v>287792333</v>
      </c>
    </row>
    <row r="16" spans="1:8" ht="20.100000000000001" customHeight="1" thickTop="1" x14ac:dyDescent="0.2">
      <c r="A16" s="79"/>
      <c r="B16" s="84"/>
      <c r="C16" s="84"/>
      <c r="D16" s="84"/>
      <c r="E16" s="84"/>
      <c r="F16" s="84"/>
      <c r="G16" s="84"/>
      <c r="H16" s="84"/>
    </row>
    <row r="17" spans="1:8" ht="20.100000000000001" customHeight="1" x14ac:dyDescent="0.2">
      <c r="A17" s="79"/>
      <c r="B17" s="79"/>
      <c r="C17" s="79"/>
      <c r="D17" s="79"/>
      <c r="E17" s="79"/>
      <c r="F17" s="79"/>
      <c r="G17" s="79"/>
      <c r="H17" s="79"/>
    </row>
    <row r="18" spans="1:8" ht="20.100000000000001" customHeight="1" x14ac:dyDescent="0.25">
      <c r="A18" s="85" t="s">
        <v>114</v>
      </c>
      <c r="B18" s="86"/>
      <c r="C18" s="86"/>
      <c r="D18" s="86"/>
      <c r="E18" s="86"/>
      <c r="F18" s="86"/>
      <c r="G18" s="86"/>
      <c r="H18" s="86"/>
    </row>
    <row r="19" spans="1:8" ht="20.100000000000001" customHeight="1" x14ac:dyDescent="0.2">
      <c r="A19" s="79"/>
      <c r="B19" s="79"/>
      <c r="C19" s="79"/>
      <c r="D19" s="79"/>
      <c r="E19" s="79"/>
      <c r="F19" s="79"/>
      <c r="G19" s="79"/>
      <c r="H19" s="79"/>
    </row>
    <row r="20" spans="1:8" ht="20.100000000000001" customHeight="1" x14ac:dyDescent="0.2">
      <c r="A20" s="79"/>
      <c r="B20" s="80" t="s">
        <v>101</v>
      </c>
      <c r="C20" s="80" t="s">
        <v>102</v>
      </c>
      <c r="D20" s="80" t="s">
        <v>103</v>
      </c>
      <c r="E20" s="80" t="s">
        <v>104</v>
      </c>
      <c r="F20" s="80" t="s">
        <v>115</v>
      </c>
      <c r="G20" s="80" t="s">
        <v>116</v>
      </c>
      <c r="H20" s="80" t="s">
        <v>105</v>
      </c>
    </row>
    <row r="21" spans="1:8" ht="20.100000000000001" customHeight="1" x14ac:dyDescent="0.25">
      <c r="A21" s="81" t="s">
        <v>65</v>
      </c>
      <c r="B21" s="82">
        <v>607500</v>
      </c>
      <c r="C21" s="82">
        <v>1708050</v>
      </c>
      <c r="D21" s="82">
        <v>1422300</v>
      </c>
      <c r="E21" s="82">
        <v>661900</v>
      </c>
      <c r="F21" s="82">
        <v>15000</v>
      </c>
      <c r="G21" s="82">
        <v>4500</v>
      </c>
      <c r="H21" s="82">
        <v>4419250</v>
      </c>
    </row>
    <row r="22" spans="1:8" ht="20.100000000000001" customHeight="1" x14ac:dyDescent="0.25">
      <c r="A22" s="81" t="s">
        <v>68</v>
      </c>
      <c r="B22" s="82">
        <v>230040</v>
      </c>
      <c r="C22" s="82">
        <v>60000</v>
      </c>
      <c r="D22" s="82">
        <v>0</v>
      </c>
      <c r="E22" s="82">
        <v>0</v>
      </c>
      <c r="F22" s="82">
        <v>10000</v>
      </c>
      <c r="G22" s="82">
        <v>0</v>
      </c>
      <c r="H22" s="82">
        <v>300040</v>
      </c>
    </row>
    <row r="23" spans="1:8" ht="20.100000000000001" customHeight="1" x14ac:dyDescent="0.25">
      <c r="A23" s="81" t="s">
        <v>66</v>
      </c>
      <c r="B23" s="82">
        <v>233098</v>
      </c>
      <c r="C23" s="82">
        <v>8000</v>
      </c>
      <c r="D23" s="82">
        <v>2000</v>
      </c>
      <c r="E23" s="82">
        <v>3500</v>
      </c>
      <c r="F23" s="82">
        <v>51000</v>
      </c>
      <c r="G23" s="82">
        <v>23450</v>
      </c>
      <c r="H23" s="82">
        <v>321048</v>
      </c>
    </row>
    <row r="24" spans="1:8" ht="20.100000000000001" customHeight="1" x14ac:dyDescent="0.25">
      <c r="A24" s="81" t="s">
        <v>67</v>
      </c>
      <c r="B24" s="82">
        <v>255500</v>
      </c>
      <c r="C24" s="82">
        <v>671016</v>
      </c>
      <c r="D24" s="82">
        <v>311416</v>
      </c>
      <c r="E24" s="82">
        <v>257974</v>
      </c>
      <c r="F24" s="82">
        <v>524492</v>
      </c>
      <c r="G24" s="82">
        <v>122618</v>
      </c>
      <c r="H24" s="82">
        <v>2143016</v>
      </c>
    </row>
    <row r="25" spans="1:8" ht="20.100000000000001" customHeight="1" x14ac:dyDescent="0.25">
      <c r="A25" s="81" t="s">
        <v>117</v>
      </c>
      <c r="B25" s="82">
        <v>0</v>
      </c>
      <c r="C25" s="82">
        <v>200000</v>
      </c>
      <c r="D25" s="82">
        <v>100000</v>
      </c>
      <c r="E25" s="82">
        <v>864500</v>
      </c>
      <c r="F25" s="82">
        <v>0</v>
      </c>
      <c r="G25" s="82">
        <v>0</v>
      </c>
      <c r="H25" s="82">
        <v>1164500</v>
      </c>
    </row>
    <row r="26" spans="1:8" ht="20.100000000000001" customHeight="1" x14ac:dyDescent="0.25">
      <c r="A26" s="81" t="s">
        <v>118</v>
      </c>
      <c r="B26" s="82">
        <v>2500000</v>
      </c>
      <c r="C26" s="82">
        <v>0</v>
      </c>
      <c r="D26" s="82">
        <v>0</v>
      </c>
      <c r="E26" s="82">
        <v>0</v>
      </c>
      <c r="F26" s="82">
        <v>0</v>
      </c>
      <c r="G26" s="82">
        <v>0</v>
      </c>
      <c r="H26" s="82">
        <v>2500000</v>
      </c>
    </row>
    <row r="27" spans="1:8" ht="20.100000000000001" customHeight="1" x14ac:dyDescent="0.25">
      <c r="A27" s="81" t="s">
        <v>119</v>
      </c>
      <c r="B27" s="82">
        <v>247425</v>
      </c>
      <c r="C27" s="82">
        <v>801478</v>
      </c>
      <c r="D27" s="82">
        <v>2693906</v>
      </c>
      <c r="E27" s="82">
        <v>1334345</v>
      </c>
      <c r="F27" s="82">
        <v>501641</v>
      </c>
      <c r="G27" s="82">
        <v>1531099</v>
      </c>
      <c r="H27" s="82">
        <v>7109894</v>
      </c>
    </row>
    <row r="28" spans="1:8" ht="20.100000000000001" customHeight="1" x14ac:dyDescent="0.25">
      <c r="A28" s="81" t="s">
        <v>120</v>
      </c>
      <c r="B28" s="82">
        <v>0</v>
      </c>
      <c r="C28" s="82">
        <v>0</v>
      </c>
      <c r="D28" s="82">
        <v>0</v>
      </c>
      <c r="E28" s="82">
        <v>500</v>
      </c>
      <c r="F28" s="82">
        <v>0</v>
      </c>
      <c r="G28" s="82">
        <v>150</v>
      </c>
      <c r="H28" s="82">
        <v>650</v>
      </c>
    </row>
    <row r="29" spans="1:8" ht="20.100000000000001" customHeight="1" x14ac:dyDescent="0.25">
      <c r="A29" s="81" t="s">
        <v>121</v>
      </c>
      <c r="B29" s="82">
        <v>0</v>
      </c>
      <c r="C29" s="82">
        <v>298592</v>
      </c>
      <c r="D29" s="82">
        <v>8200</v>
      </c>
      <c r="E29" s="82">
        <v>43000</v>
      </c>
      <c r="F29" s="82">
        <v>13000</v>
      </c>
      <c r="G29" s="82">
        <v>3500</v>
      </c>
      <c r="H29" s="82">
        <v>366292</v>
      </c>
    </row>
    <row r="30" spans="1:8" ht="20.100000000000001" customHeight="1" thickBot="1" x14ac:dyDescent="0.3">
      <c r="A30" s="81" t="s">
        <v>122</v>
      </c>
      <c r="B30" s="83">
        <v>4073563</v>
      </c>
      <c r="C30" s="83">
        <v>3747136</v>
      </c>
      <c r="D30" s="83">
        <v>4537822</v>
      </c>
      <c r="E30" s="83">
        <v>3165719</v>
      </c>
      <c r="F30" s="83">
        <v>1115133</v>
      </c>
      <c r="G30" s="83">
        <v>1685317</v>
      </c>
      <c r="H30" s="83">
        <v>18324690</v>
      </c>
    </row>
    <row r="31" spans="1:8" ht="20.100000000000001" customHeight="1" thickTop="1" x14ac:dyDescent="0.2">
      <c r="A31" s="79"/>
      <c r="B31" s="79"/>
      <c r="C31" s="79"/>
      <c r="D31" s="79"/>
      <c r="E31" s="79"/>
      <c r="F31" s="79"/>
      <c r="G31" s="79"/>
      <c r="H31" s="79"/>
    </row>
    <row r="32" spans="1:8" ht="20.100000000000001" customHeight="1" x14ac:dyDescent="0.2">
      <c r="A32" s="79"/>
      <c r="B32" s="79"/>
      <c r="C32" s="79"/>
      <c r="D32" s="79"/>
      <c r="E32" s="79"/>
      <c r="F32" s="79"/>
      <c r="G32" s="79"/>
      <c r="H32" s="79"/>
    </row>
    <row r="33" spans="1:8" ht="20.100000000000001" customHeight="1" x14ac:dyDescent="0.25">
      <c r="A33" s="87" t="s">
        <v>123</v>
      </c>
      <c r="B33" s="88">
        <v>204342168</v>
      </c>
      <c r="C33" s="88">
        <v>34659214</v>
      </c>
      <c r="D33" s="88">
        <v>18706366</v>
      </c>
      <c r="E33" s="88">
        <v>15474760</v>
      </c>
      <c r="F33" s="88">
        <v>22374302</v>
      </c>
      <c r="G33" s="88">
        <v>10560213</v>
      </c>
      <c r="H33" s="88">
        <v>306117023</v>
      </c>
    </row>
    <row r="34" spans="1:8" ht="12.75" x14ac:dyDescent="0.2">
      <c r="A34" s="79"/>
      <c r="B34" s="79"/>
      <c r="C34" s="79"/>
      <c r="D34" s="79"/>
      <c r="E34" s="79"/>
      <c r="F34" s="79"/>
      <c r="G34" s="79"/>
      <c r="H34" s="79"/>
    </row>
    <row r="35" spans="1:8" ht="12.75" x14ac:dyDescent="0.2">
      <c r="A35" s="89"/>
      <c r="B35" s="79"/>
      <c r="C35" s="79"/>
      <c r="D35" s="79"/>
      <c r="E35" s="79"/>
      <c r="F35" s="79"/>
      <c r="G35" s="79"/>
      <c r="H35" s="79"/>
    </row>
  </sheetData>
  <printOptions horizontalCentered="1"/>
  <pageMargins left="0.7" right="0.7" top="0.75" bottom="0.75" header="0.3" footer="0.3"/>
  <pageSetup scale="9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72"/>
  <sheetViews>
    <sheetView workbookViewId="0">
      <selection activeCell="D40" sqref="D40"/>
    </sheetView>
  </sheetViews>
  <sheetFormatPr defaultRowHeight="14.25" x14ac:dyDescent="0.25"/>
  <cols>
    <col min="1" max="1" width="2.28515625" style="5" customWidth="1"/>
    <col min="2" max="2" width="28" style="5" customWidth="1"/>
    <col min="3" max="4" width="17.28515625" style="5" customWidth="1"/>
    <col min="5" max="5" width="16.85546875" style="5" customWidth="1"/>
    <col min="6" max="6" width="17.42578125" style="5" customWidth="1"/>
    <col min="7" max="7" width="16.85546875" style="5" customWidth="1"/>
    <col min="8" max="8" width="9.85546875" style="69" customWidth="1"/>
    <col min="9" max="9" width="16.140625" style="5" bestFit="1" customWidth="1"/>
    <col min="10" max="16384" width="9.140625" style="5"/>
  </cols>
  <sheetData>
    <row r="1" spans="2:8" x14ac:dyDescent="0.25">
      <c r="B1" s="46" t="s">
        <v>0</v>
      </c>
      <c r="C1" s="46"/>
      <c r="D1" s="46"/>
      <c r="E1" s="46"/>
      <c r="F1" s="46"/>
      <c r="G1" s="46"/>
      <c r="H1" s="47"/>
    </row>
    <row r="2" spans="2:8" ht="20.25" x14ac:dyDescent="0.25">
      <c r="B2" s="48" t="s">
        <v>69</v>
      </c>
      <c r="C2" s="46"/>
      <c r="D2" s="46"/>
      <c r="E2" s="46"/>
      <c r="F2" s="46"/>
      <c r="G2" s="46"/>
      <c r="H2" s="47"/>
    </row>
    <row r="4" spans="2:8" x14ac:dyDescent="0.25">
      <c r="B4" s="49" t="s">
        <v>70</v>
      </c>
      <c r="C4" s="50" t="s">
        <v>71</v>
      </c>
      <c r="D4" s="50" t="s">
        <v>72</v>
      </c>
      <c r="E4" s="50" t="s">
        <v>73</v>
      </c>
      <c r="F4" s="50" t="s">
        <v>74</v>
      </c>
      <c r="G4" s="50" t="s">
        <v>75</v>
      </c>
      <c r="H4" s="51" t="s">
        <v>76</v>
      </c>
    </row>
    <row r="5" spans="2:8" x14ac:dyDescent="0.25">
      <c r="B5" s="52" t="s">
        <v>77</v>
      </c>
      <c r="C5" s="53"/>
      <c r="D5" s="53"/>
      <c r="E5" s="53"/>
      <c r="F5" s="53"/>
      <c r="G5" s="53"/>
      <c r="H5" s="54"/>
    </row>
    <row r="6" spans="2:8" x14ac:dyDescent="0.25">
      <c r="B6" s="55" t="s">
        <v>78</v>
      </c>
      <c r="C6" s="56">
        <v>20337390</v>
      </c>
      <c r="D6" s="56">
        <v>10922270</v>
      </c>
      <c r="E6" s="56">
        <v>7147057</v>
      </c>
      <c r="F6" s="56">
        <v>4312701</v>
      </c>
      <c r="G6" s="56">
        <f>SUM(C6:F6)</f>
        <v>42719418</v>
      </c>
      <c r="H6" s="57">
        <f>G6/$G$15</f>
        <v>0.63386563192034129</v>
      </c>
    </row>
    <row r="7" spans="2:8" x14ac:dyDescent="0.25">
      <c r="B7" s="55" t="s">
        <v>79</v>
      </c>
      <c r="C7" s="56">
        <v>107784</v>
      </c>
      <c r="D7" s="56">
        <v>159617</v>
      </c>
      <c r="E7" s="56">
        <v>60998</v>
      </c>
      <c r="F7" s="56">
        <v>55635</v>
      </c>
      <c r="G7" s="56">
        <f t="shared" ref="G7:G14" si="0">SUM(C7:F7)</f>
        <v>384034</v>
      </c>
      <c r="H7" s="57">
        <f t="shared" ref="H7:H14" si="1">G7/$G$15</f>
        <v>5.6982507132680585E-3</v>
      </c>
    </row>
    <row r="8" spans="2:8" x14ac:dyDescent="0.25">
      <c r="B8" s="55" t="s">
        <v>80</v>
      </c>
      <c r="C8" s="56">
        <v>3031834</v>
      </c>
      <c r="D8" s="56">
        <v>283668</v>
      </c>
      <c r="E8" s="56">
        <v>732255</v>
      </c>
      <c r="F8" s="56">
        <v>1859950</v>
      </c>
      <c r="G8" s="56">
        <f t="shared" si="0"/>
        <v>5907707</v>
      </c>
      <c r="H8" s="57">
        <f t="shared" si="1"/>
        <v>8.765785223841821E-2</v>
      </c>
    </row>
    <row r="9" spans="2:8" x14ac:dyDescent="0.25">
      <c r="B9" s="55" t="s">
        <v>81</v>
      </c>
      <c r="C9" s="56">
        <v>5027076</v>
      </c>
      <c r="D9" s="56">
        <v>1406785</v>
      </c>
      <c r="E9" s="56">
        <v>1475539</v>
      </c>
      <c r="F9" s="56">
        <v>1671102</v>
      </c>
      <c r="G9" s="56">
        <f t="shared" si="0"/>
        <v>9580502</v>
      </c>
      <c r="H9" s="57">
        <f t="shared" si="1"/>
        <v>0.14215434663328264</v>
      </c>
    </row>
    <row r="10" spans="2:8" x14ac:dyDescent="0.25">
      <c r="B10" s="55" t="s">
        <v>82</v>
      </c>
      <c r="C10" s="56">
        <v>2940936</v>
      </c>
      <c r="D10" s="56">
        <v>550996</v>
      </c>
      <c r="E10" s="56">
        <v>796567</v>
      </c>
      <c r="F10" s="56">
        <v>3169593</v>
      </c>
      <c r="G10" s="56">
        <f t="shared" si="0"/>
        <v>7458092</v>
      </c>
      <c r="H10" s="57">
        <f t="shared" si="1"/>
        <v>0.11066228005493993</v>
      </c>
    </row>
    <row r="11" spans="2:8" x14ac:dyDescent="0.25">
      <c r="B11" s="55" t="s">
        <v>83</v>
      </c>
      <c r="C11" s="56"/>
      <c r="D11" s="56">
        <v>39341</v>
      </c>
      <c r="E11" s="56">
        <v>8975</v>
      </c>
      <c r="F11" s="56"/>
      <c r="G11" s="56">
        <f t="shared" si="0"/>
        <v>48316</v>
      </c>
      <c r="H11" s="57">
        <f t="shared" si="1"/>
        <v>7.1690704849638185E-4</v>
      </c>
    </row>
    <row r="12" spans="2:8" x14ac:dyDescent="0.25">
      <c r="B12" s="55" t="s">
        <v>84</v>
      </c>
      <c r="C12" s="56"/>
      <c r="D12" s="56"/>
      <c r="E12" s="56"/>
      <c r="F12" s="56">
        <v>100000</v>
      </c>
      <c r="G12" s="56">
        <f t="shared" si="0"/>
        <v>100000</v>
      </c>
      <c r="H12" s="57">
        <f t="shared" si="1"/>
        <v>1.4837880795106834E-3</v>
      </c>
    </row>
    <row r="13" spans="2:8" x14ac:dyDescent="0.25">
      <c r="B13" s="55" t="s">
        <v>85</v>
      </c>
      <c r="C13" s="56"/>
      <c r="D13" s="56"/>
      <c r="E13" s="56"/>
      <c r="F13" s="56">
        <v>7000</v>
      </c>
      <c r="G13" s="56">
        <f t="shared" si="0"/>
        <v>7000</v>
      </c>
      <c r="H13" s="57">
        <f t="shared" si="1"/>
        <v>1.0386516556574785E-4</v>
      </c>
    </row>
    <row r="14" spans="2:8" x14ac:dyDescent="0.25">
      <c r="B14" s="55" t="s">
        <v>86</v>
      </c>
      <c r="C14" s="56"/>
      <c r="D14" s="56"/>
      <c r="E14" s="56"/>
      <c r="F14" s="56">
        <v>1190000</v>
      </c>
      <c r="G14" s="56">
        <f t="shared" si="0"/>
        <v>1190000</v>
      </c>
      <c r="H14" s="57">
        <f t="shared" si="1"/>
        <v>1.7657078146177133E-2</v>
      </c>
    </row>
    <row r="15" spans="2:8" x14ac:dyDescent="0.25">
      <c r="B15" s="58" t="s">
        <v>87</v>
      </c>
      <c r="C15" s="59">
        <f t="shared" ref="C15:G15" si="2">SUM(C6:C14)</f>
        <v>31445020</v>
      </c>
      <c r="D15" s="59">
        <f t="shared" si="2"/>
        <v>13362677</v>
      </c>
      <c r="E15" s="59">
        <f t="shared" si="2"/>
        <v>10221391</v>
      </c>
      <c r="F15" s="59">
        <f t="shared" si="2"/>
        <v>12365981</v>
      </c>
      <c r="G15" s="59">
        <f t="shared" si="2"/>
        <v>67395069</v>
      </c>
      <c r="H15" s="60">
        <f>SUM(H6:H14)</f>
        <v>1</v>
      </c>
    </row>
    <row r="16" spans="2:8" x14ac:dyDescent="0.25">
      <c r="B16" s="52" t="s">
        <v>88</v>
      </c>
      <c r="C16" s="53"/>
      <c r="D16" s="53"/>
      <c r="E16" s="53"/>
      <c r="F16" s="53"/>
      <c r="G16" s="53"/>
      <c r="H16" s="61"/>
    </row>
    <row r="17" spans="2:8" x14ac:dyDescent="0.25">
      <c r="B17" s="55" t="s">
        <v>78</v>
      </c>
      <c r="C17" s="56">
        <v>11732442</v>
      </c>
      <c r="D17" s="56">
        <v>5113342</v>
      </c>
      <c r="E17" s="56">
        <v>4074809</v>
      </c>
      <c r="F17" s="56">
        <v>4265538</v>
      </c>
      <c r="G17" s="56">
        <f>SUM(C17:F17)</f>
        <v>25186131</v>
      </c>
      <c r="H17" s="57">
        <f t="shared" ref="H17:H24" si="3">G17/$G$25</f>
        <v>0.63510131699497929</v>
      </c>
    </row>
    <row r="18" spans="2:8" x14ac:dyDescent="0.25">
      <c r="B18" s="55" t="s">
        <v>79</v>
      </c>
      <c r="C18" s="56">
        <v>64942</v>
      </c>
      <c r="D18" s="56">
        <v>19744</v>
      </c>
      <c r="E18" s="56">
        <v>20536</v>
      </c>
      <c r="F18" s="56">
        <v>21500</v>
      </c>
      <c r="G18" s="56">
        <f>SUM(C18:F18)</f>
        <v>126722</v>
      </c>
      <c r="H18" s="57">
        <f t="shared" si="3"/>
        <v>3.1954613867543912E-3</v>
      </c>
    </row>
    <row r="19" spans="2:8" x14ac:dyDescent="0.25">
      <c r="B19" s="55" t="s">
        <v>80</v>
      </c>
      <c r="C19" s="56">
        <v>3443421</v>
      </c>
      <c r="D19" s="56">
        <v>132965</v>
      </c>
      <c r="E19" s="56">
        <v>886176</v>
      </c>
      <c r="F19" s="56">
        <v>565964</v>
      </c>
      <c r="G19" s="56">
        <f t="shared" ref="G19:G24" si="4">SUM(C19:F19)</f>
        <v>5028526</v>
      </c>
      <c r="H19" s="57">
        <f t="shared" si="3"/>
        <v>0.12680087644837132</v>
      </c>
    </row>
    <row r="20" spans="2:8" x14ac:dyDescent="0.25">
      <c r="B20" s="55" t="s">
        <v>81</v>
      </c>
      <c r="C20" s="56">
        <v>3204440</v>
      </c>
      <c r="D20" s="56">
        <v>496973</v>
      </c>
      <c r="E20" s="56">
        <v>866319</v>
      </c>
      <c r="F20" s="56">
        <v>717669</v>
      </c>
      <c r="G20" s="56">
        <f t="shared" si="4"/>
        <v>5285401</v>
      </c>
      <c r="H20" s="57">
        <f t="shared" si="3"/>
        <v>0.13327831638557666</v>
      </c>
    </row>
    <row r="21" spans="2:8" x14ac:dyDescent="0.25">
      <c r="B21" s="55" t="s">
        <v>82</v>
      </c>
      <c r="C21" s="56">
        <v>1328261</v>
      </c>
      <c r="D21" s="56">
        <v>12190</v>
      </c>
      <c r="E21" s="56">
        <v>325051</v>
      </c>
      <c r="F21" s="56">
        <v>1304709</v>
      </c>
      <c r="G21" s="56">
        <f t="shared" si="4"/>
        <v>2970211</v>
      </c>
      <c r="H21" s="57">
        <f t="shared" si="3"/>
        <v>7.4897764879130274E-2</v>
      </c>
    </row>
    <row r="22" spans="2:8" x14ac:dyDescent="0.25">
      <c r="B22" s="55" t="s">
        <v>83</v>
      </c>
      <c r="C22" s="56"/>
      <c r="D22" s="56">
        <v>2000</v>
      </c>
      <c r="E22" s="56">
        <v>485</v>
      </c>
      <c r="F22" s="56">
        <v>2700</v>
      </c>
      <c r="G22" s="56">
        <f t="shared" si="4"/>
        <v>5185</v>
      </c>
      <c r="H22" s="57">
        <f t="shared" si="3"/>
        <v>1.3074657352568235E-4</v>
      </c>
    </row>
    <row r="23" spans="2:8" x14ac:dyDescent="0.25">
      <c r="B23" s="55" t="s">
        <v>85</v>
      </c>
      <c r="C23" s="56">
        <v>48440</v>
      </c>
      <c r="D23" s="56">
        <v>8919</v>
      </c>
      <c r="E23" s="56">
        <v>13910</v>
      </c>
      <c r="F23" s="56">
        <v>53426</v>
      </c>
      <c r="G23" s="56">
        <f>SUM(C23:F23)</f>
        <v>124695</v>
      </c>
      <c r="H23" s="57">
        <f t="shared" si="3"/>
        <v>3.1443479239700984E-3</v>
      </c>
    </row>
    <row r="24" spans="2:8" x14ac:dyDescent="0.25">
      <c r="B24" s="55" t="s">
        <v>86</v>
      </c>
      <c r="C24" s="56"/>
      <c r="D24" s="56"/>
      <c r="E24" s="56"/>
      <c r="F24" s="56">
        <v>930000</v>
      </c>
      <c r="G24" s="56">
        <f t="shared" si="4"/>
        <v>930000</v>
      </c>
      <c r="H24" s="57">
        <f t="shared" si="3"/>
        <v>2.3451169407692301E-2</v>
      </c>
    </row>
    <row r="25" spans="2:8" x14ac:dyDescent="0.25">
      <c r="B25" s="58" t="s">
        <v>87</v>
      </c>
      <c r="C25" s="59">
        <f t="shared" ref="C25:H25" si="5">SUM(C17:C24)</f>
        <v>19821946</v>
      </c>
      <c r="D25" s="59">
        <f t="shared" si="5"/>
        <v>5786133</v>
      </c>
      <c r="E25" s="59">
        <f t="shared" si="5"/>
        <v>6187286</v>
      </c>
      <c r="F25" s="59">
        <f t="shared" si="5"/>
        <v>7861506</v>
      </c>
      <c r="G25" s="59">
        <f t="shared" si="5"/>
        <v>39656871</v>
      </c>
      <c r="H25" s="60">
        <f t="shared" si="5"/>
        <v>1</v>
      </c>
    </row>
    <row r="26" spans="2:8" x14ac:dyDescent="0.25">
      <c r="B26" s="52" t="s">
        <v>89</v>
      </c>
      <c r="C26" s="53"/>
      <c r="D26" s="53"/>
      <c r="E26" s="53"/>
      <c r="F26" s="53"/>
      <c r="G26" s="53"/>
      <c r="H26" s="61"/>
    </row>
    <row r="27" spans="2:8" x14ac:dyDescent="0.25">
      <c r="B27" s="55" t="s">
        <v>78</v>
      </c>
      <c r="C27" s="56">
        <v>7094827</v>
      </c>
      <c r="D27" s="56">
        <v>2806869</v>
      </c>
      <c r="E27" s="56">
        <v>2373393</v>
      </c>
      <c r="F27" s="56">
        <v>2860325</v>
      </c>
      <c r="G27" s="56">
        <f>SUM(C27:F27)</f>
        <v>15135414</v>
      </c>
      <c r="H27" s="57">
        <f>G27/$G$34</f>
        <v>0.55606621705953463</v>
      </c>
    </row>
    <row r="28" spans="2:8" x14ac:dyDescent="0.25">
      <c r="B28" s="55" t="s">
        <v>80</v>
      </c>
      <c r="C28" s="56">
        <v>1452984</v>
      </c>
      <c r="D28" s="56">
        <v>138688</v>
      </c>
      <c r="E28" s="56">
        <v>381516</v>
      </c>
      <c r="F28" s="56">
        <v>849305</v>
      </c>
      <c r="G28" s="56">
        <f t="shared" ref="G28:G33" si="6">SUM(C28:F28)</f>
        <v>2822493</v>
      </c>
      <c r="H28" s="57">
        <f t="shared" ref="H28:H33" si="7">G28/$G$34</f>
        <v>0.10369673437323995</v>
      </c>
    </row>
    <row r="29" spans="2:8" x14ac:dyDescent="0.25">
      <c r="B29" s="55" t="s">
        <v>81</v>
      </c>
      <c r="C29" s="56">
        <v>2886401</v>
      </c>
      <c r="D29" s="56">
        <v>393727</v>
      </c>
      <c r="E29" s="56">
        <v>784713</v>
      </c>
      <c r="F29" s="62">
        <v>711945</v>
      </c>
      <c r="G29" s="56">
        <f t="shared" si="6"/>
        <v>4776786</v>
      </c>
      <c r="H29" s="57">
        <f t="shared" si="7"/>
        <v>0.1754963108853809</v>
      </c>
    </row>
    <row r="30" spans="2:8" x14ac:dyDescent="0.25">
      <c r="B30" s="55" t="s">
        <v>82</v>
      </c>
      <c r="C30" s="56">
        <v>1491008</v>
      </c>
      <c r="D30" s="56">
        <v>61357</v>
      </c>
      <c r="E30" s="56">
        <v>372094</v>
      </c>
      <c r="F30" s="62">
        <v>1068146</v>
      </c>
      <c r="G30" s="56">
        <f t="shared" si="6"/>
        <v>2992605</v>
      </c>
      <c r="H30" s="57">
        <f t="shared" si="7"/>
        <v>0.10994654929844989</v>
      </c>
    </row>
    <row r="31" spans="2:8" x14ac:dyDescent="0.25">
      <c r="B31" s="55" t="s">
        <v>84</v>
      </c>
      <c r="C31" s="56"/>
      <c r="D31" s="56"/>
      <c r="E31" s="56"/>
      <c r="F31" s="62">
        <v>89764</v>
      </c>
      <c r="G31" s="56">
        <f t="shared" si="6"/>
        <v>89764</v>
      </c>
      <c r="H31" s="57">
        <f t="shared" si="7"/>
        <v>3.2978766162677854E-3</v>
      </c>
    </row>
    <row r="32" spans="2:8" x14ac:dyDescent="0.25">
      <c r="B32" s="55" t="s">
        <v>85</v>
      </c>
      <c r="C32" s="56">
        <v>141409</v>
      </c>
      <c r="D32" s="56">
        <v>486706</v>
      </c>
      <c r="E32" s="56">
        <v>150557</v>
      </c>
      <c r="F32" s="56">
        <v>212992</v>
      </c>
      <c r="G32" s="56">
        <f t="shared" si="6"/>
        <v>991664</v>
      </c>
      <c r="H32" s="57">
        <f t="shared" si="7"/>
        <v>3.64331526758453E-2</v>
      </c>
    </row>
    <row r="33" spans="2:8" x14ac:dyDescent="0.25">
      <c r="B33" s="55" t="s">
        <v>86</v>
      </c>
      <c r="C33" s="56"/>
      <c r="D33" s="56"/>
      <c r="E33" s="56"/>
      <c r="F33" s="56">
        <v>410000</v>
      </c>
      <c r="G33" s="56">
        <f t="shared" si="6"/>
        <v>410000</v>
      </c>
      <c r="H33" s="57">
        <f t="shared" si="7"/>
        <v>1.5063159091281494E-2</v>
      </c>
    </row>
    <row r="34" spans="2:8" x14ac:dyDescent="0.25">
      <c r="B34" s="58" t="s">
        <v>87</v>
      </c>
      <c r="C34" s="59">
        <f>SUM(C27:C33)</f>
        <v>13066629</v>
      </c>
      <c r="D34" s="59">
        <f t="shared" ref="D34:G34" si="8">SUM(D27:D33)</f>
        <v>3887347</v>
      </c>
      <c r="E34" s="59">
        <f t="shared" si="8"/>
        <v>4062273</v>
      </c>
      <c r="F34" s="59">
        <f t="shared" si="8"/>
        <v>6202477</v>
      </c>
      <c r="G34" s="59">
        <f t="shared" si="8"/>
        <v>27218726</v>
      </c>
      <c r="H34" s="60">
        <f>SUM(H27:H33)</f>
        <v>1</v>
      </c>
    </row>
    <row r="35" spans="2:8" x14ac:dyDescent="0.25">
      <c r="B35" s="52" t="s">
        <v>90</v>
      </c>
      <c r="C35" s="53"/>
      <c r="D35" s="53"/>
      <c r="E35" s="53"/>
      <c r="F35" s="53"/>
      <c r="G35" s="53"/>
      <c r="H35" s="61"/>
    </row>
    <row r="36" spans="2:8" x14ac:dyDescent="0.25">
      <c r="B36" s="55" t="s">
        <v>78</v>
      </c>
      <c r="C36" s="56">
        <v>7989853</v>
      </c>
      <c r="D36" s="56">
        <v>9438599</v>
      </c>
      <c r="E36" s="56">
        <v>3750549</v>
      </c>
      <c r="F36" s="56">
        <v>2741237</v>
      </c>
      <c r="G36" s="56">
        <f>SUM(C36:F36)</f>
        <v>23920238</v>
      </c>
      <c r="H36" s="57">
        <f>G36/$G$41</f>
        <v>0.5877031609663631</v>
      </c>
    </row>
    <row r="37" spans="2:8" x14ac:dyDescent="0.25">
      <c r="B37" s="55" t="s">
        <v>80</v>
      </c>
      <c r="C37" s="56">
        <v>3032613</v>
      </c>
      <c r="D37" s="56">
        <v>914280</v>
      </c>
      <c r="E37" s="56">
        <v>849357</v>
      </c>
      <c r="F37" s="56">
        <v>2314277</v>
      </c>
      <c r="G37" s="56">
        <f t="shared" ref="G37:G40" si="9">SUM(C37:F37)</f>
        <v>7110527</v>
      </c>
      <c r="H37" s="57">
        <f>G37/$G$41</f>
        <v>0.17470056920155522</v>
      </c>
    </row>
    <row r="38" spans="2:8" x14ac:dyDescent="0.25">
      <c r="B38" s="55" t="s">
        <v>81</v>
      </c>
      <c r="C38" s="56">
        <v>3984655</v>
      </c>
      <c r="D38" s="56">
        <v>423205</v>
      </c>
      <c r="E38" s="56">
        <v>948559</v>
      </c>
      <c r="F38" s="56">
        <v>886451</v>
      </c>
      <c r="G38" s="56">
        <f t="shared" si="9"/>
        <v>6242870</v>
      </c>
      <c r="H38" s="57">
        <f>G38/$G$41</f>
        <v>0.15338285649591274</v>
      </c>
    </row>
    <row r="39" spans="2:8" x14ac:dyDescent="0.25">
      <c r="B39" s="55" t="s">
        <v>82</v>
      </c>
      <c r="C39" s="56">
        <v>1297773</v>
      </c>
      <c r="D39" s="56">
        <v>156885</v>
      </c>
      <c r="E39" s="56">
        <v>313038</v>
      </c>
      <c r="F39" s="56">
        <v>1069893</v>
      </c>
      <c r="G39" s="56">
        <f t="shared" si="9"/>
        <v>2837589</v>
      </c>
      <c r="H39" s="57">
        <f>G39/$G$41</f>
        <v>6.9717534784703286E-2</v>
      </c>
    </row>
    <row r="40" spans="2:8" x14ac:dyDescent="0.25">
      <c r="B40" s="55" t="s">
        <v>86</v>
      </c>
      <c r="C40" s="56"/>
      <c r="D40" s="56"/>
      <c r="E40" s="56"/>
      <c r="F40" s="56">
        <v>590000</v>
      </c>
      <c r="G40" s="56">
        <f t="shared" si="9"/>
        <v>590000</v>
      </c>
      <c r="H40" s="57">
        <f>G40/$G$41</f>
        <v>1.4495878551465675E-2</v>
      </c>
    </row>
    <row r="41" spans="2:8" x14ac:dyDescent="0.25">
      <c r="B41" s="58" t="s">
        <v>87</v>
      </c>
      <c r="C41" s="59">
        <f t="shared" ref="C41:H41" si="10">SUM(C36:C40)</f>
        <v>16304894</v>
      </c>
      <c r="D41" s="59">
        <f t="shared" si="10"/>
        <v>10932969</v>
      </c>
      <c r="E41" s="59">
        <f t="shared" si="10"/>
        <v>5861503</v>
      </c>
      <c r="F41" s="59">
        <f t="shared" si="10"/>
        <v>7601858</v>
      </c>
      <c r="G41" s="59">
        <f t="shared" si="10"/>
        <v>40701224</v>
      </c>
      <c r="H41" s="60">
        <f t="shared" si="10"/>
        <v>1</v>
      </c>
    </row>
    <row r="42" spans="2:8" x14ac:dyDescent="0.25">
      <c r="B42" s="52" t="s">
        <v>91</v>
      </c>
      <c r="C42" s="53"/>
      <c r="D42" s="53"/>
      <c r="E42" s="53"/>
      <c r="F42" s="53"/>
      <c r="G42" s="53"/>
      <c r="H42" s="61"/>
    </row>
    <row r="43" spans="2:8" x14ac:dyDescent="0.25">
      <c r="B43" s="55" t="s">
        <v>78</v>
      </c>
      <c r="C43" s="56">
        <v>3991658</v>
      </c>
      <c r="D43" s="56">
        <v>1727350</v>
      </c>
      <c r="E43" s="56">
        <v>1328884</v>
      </c>
      <c r="F43" s="56">
        <v>1253102</v>
      </c>
      <c r="G43" s="56">
        <f>SUM(C43:F43)</f>
        <v>8300994</v>
      </c>
      <c r="H43" s="57">
        <f>G43/$G$48</f>
        <v>0.49166246237011446</v>
      </c>
    </row>
    <row r="44" spans="2:8" x14ac:dyDescent="0.25">
      <c r="B44" s="55" t="s">
        <v>80</v>
      </c>
      <c r="C44" s="56">
        <v>1652808</v>
      </c>
      <c r="D44" s="56">
        <v>1001472</v>
      </c>
      <c r="E44" s="56">
        <v>616754</v>
      </c>
      <c r="F44" s="56">
        <v>537267</v>
      </c>
      <c r="G44" s="56">
        <f t="shared" ref="G44:G47" si="11">SUM(C44:F44)</f>
        <v>3808301</v>
      </c>
      <c r="H44" s="57">
        <f>G44/$G$48</f>
        <v>0.22556318521692334</v>
      </c>
    </row>
    <row r="45" spans="2:8" x14ac:dyDescent="0.25">
      <c r="B45" s="55" t="s">
        <v>81</v>
      </c>
      <c r="C45" s="56">
        <v>1830447</v>
      </c>
      <c r="D45" s="56">
        <v>90471</v>
      </c>
      <c r="E45" s="56">
        <v>446349</v>
      </c>
      <c r="F45" s="56">
        <v>339912</v>
      </c>
      <c r="G45" s="56">
        <f t="shared" si="11"/>
        <v>2707179</v>
      </c>
      <c r="H45" s="57">
        <f>G45/$G$48</f>
        <v>0.16034444708870579</v>
      </c>
    </row>
    <row r="46" spans="2:8" x14ac:dyDescent="0.25">
      <c r="B46" s="55" t="s">
        <v>82</v>
      </c>
      <c r="C46" s="56">
        <v>1038671</v>
      </c>
      <c r="D46" s="56">
        <v>56052</v>
      </c>
      <c r="E46" s="56">
        <v>254372</v>
      </c>
      <c r="F46" s="56">
        <v>537953</v>
      </c>
      <c r="G46" s="56">
        <f t="shared" si="11"/>
        <v>1887048</v>
      </c>
      <c r="H46" s="57">
        <f>G46/$G$48</f>
        <v>0.11176862268429537</v>
      </c>
    </row>
    <row r="47" spans="2:8" x14ac:dyDescent="0.25">
      <c r="B47" s="55" t="s">
        <v>86</v>
      </c>
      <c r="C47" s="56"/>
      <c r="D47" s="56"/>
      <c r="E47" s="56"/>
      <c r="F47" s="56">
        <v>180000</v>
      </c>
      <c r="G47" s="56">
        <f t="shared" si="11"/>
        <v>180000</v>
      </c>
      <c r="H47" s="57">
        <f>G47/$G$48</f>
        <v>1.0661282639961023E-2</v>
      </c>
    </row>
    <row r="48" spans="2:8" x14ac:dyDescent="0.25">
      <c r="B48" s="58" t="s">
        <v>87</v>
      </c>
      <c r="C48" s="59">
        <f t="shared" ref="C48:H48" si="12">SUM(C43:C47)</f>
        <v>8513584</v>
      </c>
      <c r="D48" s="59">
        <f t="shared" si="12"/>
        <v>2875345</v>
      </c>
      <c r="E48" s="59">
        <f t="shared" si="12"/>
        <v>2646359</v>
      </c>
      <c r="F48" s="59">
        <f t="shared" si="12"/>
        <v>2848234</v>
      </c>
      <c r="G48" s="59">
        <f t="shared" si="12"/>
        <v>16883522</v>
      </c>
      <c r="H48" s="60">
        <f t="shared" si="12"/>
        <v>0.99999999999999989</v>
      </c>
    </row>
    <row r="49" spans="2:8" x14ac:dyDescent="0.25">
      <c r="B49" s="52" t="s">
        <v>92</v>
      </c>
      <c r="C49" s="53"/>
      <c r="D49" s="53"/>
      <c r="E49" s="53"/>
      <c r="F49" s="53"/>
      <c r="G49" s="53"/>
      <c r="H49" s="61"/>
    </row>
    <row r="50" spans="2:8" x14ac:dyDescent="0.25">
      <c r="B50" s="55" t="s">
        <v>78</v>
      </c>
      <c r="C50" s="56"/>
      <c r="D50" s="56">
        <v>393374</v>
      </c>
      <c r="E50" s="56">
        <v>33100</v>
      </c>
      <c r="F50" s="56">
        <v>410148</v>
      </c>
      <c r="G50" s="56">
        <f>SUM(C50:F50)</f>
        <v>836622</v>
      </c>
      <c r="H50" s="57">
        <f>G50/$G$58</f>
        <v>6.6792682713121519E-3</v>
      </c>
    </row>
    <row r="51" spans="2:8" x14ac:dyDescent="0.25">
      <c r="B51" s="55" t="s">
        <v>80</v>
      </c>
      <c r="C51" s="56">
        <v>280974</v>
      </c>
      <c r="D51" s="56"/>
      <c r="E51" s="56">
        <v>78567</v>
      </c>
      <c r="F51" s="56">
        <v>332900</v>
      </c>
      <c r="G51" s="56">
        <f>SUM(C51:F51)</f>
        <v>692441</v>
      </c>
      <c r="H51" s="57">
        <f>G51/$G$58</f>
        <v>5.5281826213698154E-3</v>
      </c>
    </row>
    <row r="52" spans="2:8" x14ac:dyDescent="0.25">
      <c r="B52" s="55" t="s">
        <v>81</v>
      </c>
      <c r="C52" s="56">
        <v>4801505</v>
      </c>
      <c r="D52" s="56">
        <v>580319</v>
      </c>
      <c r="E52" s="56">
        <v>1398681</v>
      </c>
      <c r="F52" s="56">
        <v>3607543</v>
      </c>
      <c r="G52" s="56">
        <f t="shared" ref="G52:G57" si="13">SUM(C52:F52)</f>
        <v>10388048</v>
      </c>
      <c r="H52" s="57">
        <f t="shared" ref="H52:H57" si="14">G52/$G$58</f>
        <v>8.2934179841395103E-2</v>
      </c>
    </row>
    <row r="53" spans="2:8" x14ac:dyDescent="0.25">
      <c r="B53" s="55" t="s">
        <v>82</v>
      </c>
      <c r="C53" s="56">
        <v>25545049</v>
      </c>
      <c r="D53" s="56">
        <v>2135606</v>
      </c>
      <c r="E53" s="56">
        <v>13380263</v>
      </c>
      <c r="F53" s="56">
        <v>16961013</v>
      </c>
      <c r="G53" s="56">
        <f t="shared" si="13"/>
        <v>58021931</v>
      </c>
      <c r="H53" s="57">
        <f t="shared" si="14"/>
        <v>0.46322478104635417</v>
      </c>
    </row>
    <row r="54" spans="2:8" x14ac:dyDescent="0.25">
      <c r="B54" s="55" t="s">
        <v>83</v>
      </c>
      <c r="C54" s="56">
        <v>7258988</v>
      </c>
      <c r="D54" s="56">
        <v>24000</v>
      </c>
      <c r="E54" s="56">
        <v>1512044</v>
      </c>
      <c r="F54" s="56">
        <v>31696786</v>
      </c>
      <c r="G54" s="56">
        <f t="shared" si="13"/>
        <v>40491818</v>
      </c>
      <c r="H54" s="57">
        <f t="shared" si="14"/>
        <v>0.32327110118446117</v>
      </c>
    </row>
    <row r="55" spans="2:8" x14ac:dyDescent="0.25">
      <c r="B55" s="55" t="s">
        <v>84</v>
      </c>
      <c r="C55" s="56"/>
      <c r="D55" s="56"/>
      <c r="E55" s="56"/>
      <c r="F55" s="56">
        <v>607970</v>
      </c>
      <c r="G55" s="56">
        <f t="shared" si="13"/>
        <v>607970</v>
      </c>
      <c r="H55" s="57">
        <f t="shared" si="14"/>
        <v>4.8537986461145519E-3</v>
      </c>
    </row>
    <row r="56" spans="2:8" x14ac:dyDescent="0.25">
      <c r="B56" s="55" t="s">
        <v>85</v>
      </c>
      <c r="C56" s="63">
        <v>211485</v>
      </c>
      <c r="D56" s="56"/>
      <c r="E56" s="56">
        <v>55361</v>
      </c>
      <c r="F56" s="56">
        <v>179815</v>
      </c>
      <c r="G56" s="56">
        <f t="shared" si="13"/>
        <v>446661</v>
      </c>
      <c r="H56" s="57">
        <f t="shared" si="14"/>
        <v>3.5659696318439591E-3</v>
      </c>
    </row>
    <row r="57" spans="2:8" x14ac:dyDescent="0.25">
      <c r="B57" s="55" t="s">
        <v>93</v>
      </c>
      <c r="C57" s="56"/>
      <c r="D57" s="56"/>
      <c r="E57" s="56"/>
      <c r="F57" s="56">
        <v>13771044</v>
      </c>
      <c r="G57" s="56">
        <f t="shared" si="13"/>
        <v>13771044</v>
      </c>
      <c r="H57" s="57">
        <f t="shared" si="14"/>
        <v>0.10994271875714907</v>
      </c>
    </row>
    <row r="58" spans="2:8" x14ac:dyDescent="0.25">
      <c r="B58" s="58" t="s">
        <v>87</v>
      </c>
      <c r="C58" s="59">
        <f t="shared" ref="C58:G58" si="15">SUM(C50:C57)</f>
        <v>38098001</v>
      </c>
      <c r="D58" s="59">
        <f t="shared" si="15"/>
        <v>3133299</v>
      </c>
      <c r="E58" s="59">
        <f t="shared" si="15"/>
        <v>16458016</v>
      </c>
      <c r="F58" s="59">
        <f t="shared" si="15"/>
        <v>67567219</v>
      </c>
      <c r="G58" s="59">
        <f t="shared" si="15"/>
        <v>125256535</v>
      </c>
      <c r="H58" s="60">
        <f>SUM(H50:H57)</f>
        <v>1</v>
      </c>
    </row>
    <row r="59" spans="2:8" x14ac:dyDescent="0.25">
      <c r="B59" s="52" t="s">
        <v>94</v>
      </c>
      <c r="C59" s="64"/>
      <c r="D59" s="64"/>
      <c r="E59" s="64"/>
      <c r="F59" s="64"/>
      <c r="G59" s="64"/>
      <c r="H59" s="65"/>
    </row>
    <row r="60" spans="2:8" x14ac:dyDescent="0.25">
      <c r="B60" s="55" t="s">
        <v>78</v>
      </c>
      <c r="C60" s="56">
        <f>SUM(C6,C17,C27,C36,C43,C50)</f>
        <v>51146170</v>
      </c>
      <c r="D60" s="56">
        <f>SUM(D6,D17,D27,D36,D43,D50)</f>
        <v>30401804</v>
      </c>
      <c r="E60" s="56">
        <f>SUM(E6,E17,E27,E36,E43,E50)</f>
        <v>18707792</v>
      </c>
      <c r="F60" s="56">
        <f>SUM(F6,F17,F27,F36,F43,F50)</f>
        <v>15843051</v>
      </c>
      <c r="G60" s="56">
        <f>SUM(C60:F60)</f>
        <v>116098817</v>
      </c>
      <c r="H60" s="57">
        <f>G60/$G$69</f>
        <v>0.36611303389335881</v>
      </c>
    </row>
    <row r="61" spans="2:8" x14ac:dyDescent="0.25">
      <c r="B61" s="55" t="s">
        <v>79</v>
      </c>
      <c r="C61" s="56">
        <f>SUM(C7,C18)</f>
        <v>172726</v>
      </c>
      <c r="D61" s="56">
        <f>SUM(D7,D18)</f>
        <v>179361</v>
      </c>
      <c r="E61" s="56">
        <f>SUM(E7,E18)</f>
        <v>81534</v>
      </c>
      <c r="F61" s="56">
        <f>SUM(F7,F18)</f>
        <v>77135</v>
      </c>
      <c r="G61" s="56">
        <f t="shared" ref="G61:G68" si="16">SUM(C61:F61)</f>
        <v>510756</v>
      </c>
      <c r="H61" s="57">
        <f t="shared" ref="H61:H68" si="17">G61/$G$69</f>
        <v>1.6106488728411105E-3</v>
      </c>
    </row>
    <row r="62" spans="2:8" x14ac:dyDescent="0.25">
      <c r="B62" s="55" t="s">
        <v>80</v>
      </c>
      <c r="C62" s="56">
        <f t="shared" ref="C62:F64" si="18">SUM(C8,C19,C28,C37,C44,C51)</f>
        <v>12894634</v>
      </c>
      <c r="D62" s="56">
        <f t="shared" si="18"/>
        <v>2471073</v>
      </c>
      <c r="E62" s="56">
        <f t="shared" si="18"/>
        <v>3544625</v>
      </c>
      <c r="F62" s="56">
        <f t="shared" si="18"/>
        <v>6459663</v>
      </c>
      <c r="G62" s="56">
        <f t="shared" si="16"/>
        <v>25369995</v>
      </c>
      <c r="H62" s="57">
        <f t="shared" si="17"/>
        <v>8.0003277202293485E-2</v>
      </c>
    </row>
    <row r="63" spans="2:8" x14ac:dyDescent="0.25">
      <c r="B63" s="55" t="s">
        <v>81</v>
      </c>
      <c r="C63" s="56">
        <f t="shared" si="18"/>
        <v>21734524</v>
      </c>
      <c r="D63" s="56">
        <f t="shared" si="18"/>
        <v>3391480</v>
      </c>
      <c r="E63" s="56">
        <f t="shared" si="18"/>
        <v>5920160</v>
      </c>
      <c r="F63" s="56">
        <f t="shared" si="18"/>
        <v>7934622</v>
      </c>
      <c r="G63" s="56">
        <f t="shared" si="16"/>
        <v>38980786</v>
      </c>
      <c r="H63" s="57">
        <f t="shared" si="17"/>
        <v>0.12292436903993402</v>
      </c>
    </row>
    <row r="64" spans="2:8" x14ac:dyDescent="0.25">
      <c r="B64" s="55" t="s">
        <v>82</v>
      </c>
      <c r="C64" s="56">
        <f t="shared" si="18"/>
        <v>33641698</v>
      </c>
      <c r="D64" s="56">
        <f t="shared" si="18"/>
        <v>2973086</v>
      </c>
      <c r="E64" s="56">
        <f t="shared" si="18"/>
        <v>15441385</v>
      </c>
      <c r="F64" s="56">
        <f t="shared" si="18"/>
        <v>24111307</v>
      </c>
      <c r="G64" s="56">
        <f t="shared" si="16"/>
        <v>76167476</v>
      </c>
      <c r="H64" s="57">
        <f t="shared" si="17"/>
        <v>0.24019112720467767</v>
      </c>
    </row>
    <row r="65" spans="2:8" x14ac:dyDescent="0.25">
      <c r="B65" s="55" t="s">
        <v>83</v>
      </c>
      <c r="C65" s="56">
        <f>SUM(C11,C22,C54)</f>
        <v>7258988</v>
      </c>
      <c r="D65" s="56">
        <f>SUM(D11,D22,D54)</f>
        <v>65341</v>
      </c>
      <c r="E65" s="56">
        <f>SUM(E11,E22,E54)</f>
        <v>1521504</v>
      </c>
      <c r="F65" s="56">
        <f>SUM(F11,F22,F54)</f>
        <v>31699486</v>
      </c>
      <c r="G65" s="56">
        <f t="shared" si="16"/>
        <v>40545319</v>
      </c>
      <c r="H65" s="57">
        <f t="shared" si="17"/>
        <v>0.12785806206159744</v>
      </c>
    </row>
    <row r="66" spans="2:8" x14ac:dyDescent="0.25">
      <c r="B66" s="55" t="s">
        <v>84</v>
      </c>
      <c r="C66" s="56">
        <f>SUM(C12,C31,C55)</f>
        <v>0</v>
      </c>
      <c r="D66" s="56">
        <f t="shared" ref="D66:G66" si="19">SUM(D12,D31,D55)</f>
        <v>0</v>
      </c>
      <c r="E66" s="56">
        <f t="shared" si="19"/>
        <v>0</v>
      </c>
      <c r="F66" s="56">
        <f t="shared" si="19"/>
        <v>797734</v>
      </c>
      <c r="G66" s="56">
        <f t="shared" si="19"/>
        <v>797734</v>
      </c>
      <c r="H66" s="57">
        <f t="shared" si="17"/>
        <v>2.515622661167036E-3</v>
      </c>
    </row>
    <row r="67" spans="2:8" x14ac:dyDescent="0.25">
      <c r="B67" s="55" t="s">
        <v>85</v>
      </c>
      <c r="C67" s="56">
        <f>SUM(C13,C23,C32,C56)</f>
        <v>401334</v>
      </c>
      <c r="D67" s="56">
        <f>SUM(D13,D23,D32,D56)</f>
        <v>495625</v>
      </c>
      <c r="E67" s="56">
        <f>SUM(E13,E23,E32,E56)</f>
        <v>219828</v>
      </c>
      <c r="F67" s="56">
        <f>SUM(F13,F23,F32,F56)</f>
        <v>453233</v>
      </c>
      <c r="G67" s="56">
        <f t="shared" si="16"/>
        <v>1570020</v>
      </c>
      <c r="H67" s="57">
        <f t="shared" si="17"/>
        <v>4.9509960594452153E-3</v>
      </c>
    </row>
    <row r="68" spans="2:8" x14ac:dyDescent="0.25">
      <c r="B68" s="55" t="s">
        <v>95</v>
      </c>
      <c r="C68" s="56">
        <f>SUM(C14,C24,C33,C40,C47,C57)</f>
        <v>0</v>
      </c>
      <c r="D68" s="56"/>
      <c r="E68" s="56">
        <f>SUM(E14,E24,E33,E40,E47,E57)</f>
        <v>0</v>
      </c>
      <c r="F68" s="56">
        <f>SUM(F14,F24,F33,F40,F47,F57)</f>
        <v>17071044</v>
      </c>
      <c r="G68" s="56">
        <f t="shared" si="16"/>
        <v>17071044</v>
      </c>
      <c r="H68" s="57">
        <f t="shared" si="17"/>
        <v>5.3832863004685219E-2</v>
      </c>
    </row>
    <row r="69" spans="2:8" x14ac:dyDescent="0.25">
      <c r="B69" s="66" t="s">
        <v>96</v>
      </c>
      <c r="C69" s="67">
        <f t="shared" ref="C69:G69" si="20">SUM(C60:C68)</f>
        <v>127250074</v>
      </c>
      <c r="D69" s="67">
        <f t="shared" si="20"/>
        <v>39977770</v>
      </c>
      <c r="E69" s="67">
        <f t="shared" si="20"/>
        <v>45436828</v>
      </c>
      <c r="F69" s="67">
        <f t="shared" si="20"/>
        <v>104447275</v>
      </c>
      <c r="G69" s="67">
        <f t="shared" si="20"/>
        <v>317111947</v>
      </c>
      <c r="H69" s="68">
        <f>SUM(H60:H68)</f>
        <v>1</v>
      </c>
    </row>
    <row r="70" spans="2:8" ht="7.5" customHeight="1" x14ac:dyDescent="0.25">
      <c r="B70" s="45"/>
    </row>
    <row r="71" spans="2:8" x14ac:dyDescent="0.25">
      <c r="B71" s="45" t="s">
        <v>97</v>
      </c>
    </row>
    <row r="72" spans="2:8" x14ac:dyDescent="0.2">
      <c r="B72" s="70" t="s">
        <v>98</v>
      </c>
    </row>
  </sheetData>
  <printOptions horizontalCentered="1"/>
  <pageMargins left="0.7" right="0.7" top="0.5" bottom="0.5" header="0.3" footer="0.3"/>
  <pageSetup scale="7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9"/>
  <sheetViews>
    <sheetView showGridLines="0" workbookViewId="0">
      <selection activeCell="M26" sqref="M26"/>
    </sheetView>
  </sheetViews>
  <sheetFormatPr defaultRowHeight="14.25" x14ac:dyDescent="0.25"/>
  <cols>
    <col min="1" max="1" width="2.28515625" style="5" customWidth="1"/>
    <col min="2" max="2" width="42" style="5" customWidth="1"/>
    <col min="3" max="3" width="12.42578125" style="5" hidden="1" customWidth="1"/>
    <col min="4" max="4" width="0.42578125" style="5" hidden="1" customWidth="1"/>
    <col min="5" max="5" width="14.28515625" style="5" customWidth="1"/>
    <col min="6" max="6" width="13.85546875" style="5" customWidth="1"/>
    <col min="7" max="7" width="14.5703125" style="5" customWidth="1"/>
    <col min="8" max="8" width="14.42578125" style="5" customWidth="1"/>
    <col min="9" max="9" width="2.85546875" style="18" customWidth="1"/>
    <col min="10" max="10" width="13.42578125" style="5" bestFit="1" customWidth="1"/>
    <col min="11" max="11" width="13.42578125" style="17" bestFit="1" customWidth="1"/>
    <col min="12" max="16384" width="9.140625" style="5"/>
  </cols>
  <sheetData>
    <row r="2" spans="2:14" ht="18.75" x14ac:dyDescent="0.25">
      <c r="B2" s="1" t="s">
        <v>0</v>
      </c>
      <c r="C2" s="2"/>
      <c r="D2" s="2"/>
      <c r="E2" s="2"/>
      <c r="F2" s="2"/>
      <c r="G2" s="2"/>
      <c r="H2" s="2"/>
      <c r="I2" s="3"/>
      <c r="J2"/>
      <c r="K2" s="4"/>
      <c r="L2"/>
      <c r="M2"/>
      <c r="N2"/>
    </row>
    <row r="3" spans="2:14" ht="18.75" x14ac:dyDescent="0.25">
      <c r="B3" s="2" t="s">
        <v>1</v>
      </c>
      <c r="C3" s="2"/>
      <c r="D3" s="2"/>
      <c r="E3" s="2"/>
      <c r="F3" s="2"/>
      <c r="G3" s="2"/>
      <c r="H3" s="2"/>
      <c r="I3" s="3"/>
      <c r="J3"/>
      <c r="K3" s="4"/>
      <c r="L3"/>
      <c r="M3"/>
      <c r="N3"/>
    </row>
    <row r="4" spans="2:14" ht="18.75" x14ac:dyDescent="0.25">
      <c r="B4" s="2"/>
      <c r="C4" s="2"/>
      <c r="D4" s="2"/>
      <c r="E4" s="2"/>
      <c r="F4" s="2"/>
      <c r="G4" s="2"/>
      <c r="H4" s="2"/>
      <c r="I4" s="3"/>
      <c r="J4"/>
      <c r="K4" s="4"/>
      <c r="L4"/>
      <c r="M4"/>
      <c r="N4"/>
    </row>
    <row r="5" spans="2:14" ht="15" x14ac:dyDescent="0.25">
      <c r="B5" s="90" t="s">
        <v>2</v>
      </c>
      <c r="C5" s="6" t="s">
        <v>3</v>
      </c>
      <c r="D5" s="6" t="s">
        <v>4</v>
      </c>
      <c r="E5" s="6" t="s">
        <v>5</v>
      </c>
      <c r="F5" s="6" t="s">
        <v>6</v>
      </c>
      <c r="G5" s="6" t="s">
        <v>7</v>
      </c>
      <c r="H5" s="6" t="s">
        <v>8</v>
      </c>
      <c r="I5" s="3"/>
      <c r="J5"/>
      <c r="K5" s="4"/>
      <c r="L5"/>
      <c r="M5"/>
      <c r="N5"/>
    </row>
    <row r="6" spans="2:14" ht="15" x14ac:dyDescent="0.25">
      <c r="B6" s="91"/>
      <c r="C6" s="7" t="s">
        <v>9</v>
      </c>
      <c r="D6" s="7" t="s">
        <v>10</v>
      </c>
      <c r="E6" s="7" t="s">
        <v>10</v>
      </c>
      <c r="F6" s="7" t="s">
        <v>9</v>
      </c>
      <c r="G6" s="7" t="s">
        <v>9</v>
      </c>
      <c r="H6" s="8" t="s">
        <v>11</v>
      </c>
      <c r="I6" s="3"/>
      <c r="J6"/>
      <c r="K6" s="4"/>
      <c r="L6"/>
      <c r="M6"/>
      <c r="N6"/>
    </row>
    <row r="7" spans="2:14" ht="15" x14ac:dyDescent="0.25">
      <c r="B7" s="9" t="s">
        <v>12</v>
      </c>
      <c r="C7" s="9"/>
      <c r="D7" s="10"/>
      <c r="E7" s="10"/>
      <c r="F7" s="10"/>
      <c r="G7" s="10"/>
      <c r="H7" s="11"/>
      <c r="I7" s="3"/>
      <c r="J7"/>
      <c r="K7" s="4"/>
      <c r="L7"/>
      <c r="M7"/>
      <c r="N7"/>
    </row>
    <row r="8" spans="2:14" ht="15" x14ac:dyDescent="0.25">
      <c r="B8" s="12" t="s">
        <v>13</v>
      </c>
      <c r="C8" s="13">
        <v>67126343</v>
      </c>
      <c r="D8" s="14">
        <v>66015450</v>
      </c>
      <c r="E8" s="14">
        <v>63236943</v>
      </c>
      <c r="F8" s="14">
        <v>63440459</v>
      </c>
      <c r="G8" s="14">
        <v>63440459</v>
      </c>
      <c r="H8" s="14">
        <f>G8-F8</f>
        <v>0</v>
      </c>
      <c r="I8" s="3"/>
      <c r="J8"/>
      <c r="K8" s="4"/>
      <c r="L8"/>
      <c r="M8"/>
      <c r="N8"/>
    </row>
    <row r="9" spans="2:14" ht="15" x14ac:dyDescent="0.25">
      <c r="B9" s="12" t="s">
        <v>14</v>
      </c>
      <c r="C9" s="13"/>
      <c r="D9" s="14">
        <v>11772695</v>
      </c>
      <c r="E9" s="14">
        <v>11772695</v>
      </c>
      <c r="F9" s="14">
        <v>14006655</v>
      </c>
      <c r="G9" s="14">
        <v>14800000</v>
      </c>
      <c r="H9" s="14">
        <f t="shared" ref="H9:H18" si="0">G9-F9</f>
        <v>793345</v>
      </c>
      <c r="I9" s="3"/>
      <c r="J9"/>
      <c r="K9" s="4"/>
      <c r="L9"/>
      <c r="M9"/>
      <c r="N9"/>
    </row>
    <row r="10" spans="2:14" ht="15" x14ac:dyDescent="0.25">
      <c r="B10" s="15" t="s">
        <v>15</v>
      </c>
      <c r="C10" s="13"/>
      <c r="D10" s="14"/>
      <c r="E10" s="14"/>
      <c r="F10" s="14"/>
      <c r="G10" s="14"/>
      <c r="H10" s="14">
        <f t="shared" si="0"/>
        <v>0</v>
      </c>
      <c r="I10" s="3"/>
      <c r="J10"/>
      <c r="K10" s="4"/>
      <c r="L10"/>
      <c r="M10"/>
      <c r="N10"/>
    </row>
    <row r="11" spans="2:14" ht="15" x14ac:dyDescent="0.25">
      <c r="B11" s="12" t="s">
        <v>16</v>
      </c>
      <c r="C11" s="13">
        <v>102047857</v>
      </c>
      <c r="D11" s="14">
        <v>101393988</v>
      </c>
      <c r="E11" s="14">
        <v>99508898.5</v>
      </c>
      <c r="F11" s="14">
        <v>94071132</v>
      </c>
      <c r="G11" s="14">
        <v>90647362</v>
      </c>
      <c r="H11" s="14">
        <f t="shared" si="0"/>
        <v>-3423770</v>
      </c>
      <c r="I11" s="3"/>
      <c r="J11" s="16"/>
      <c r="L11"/>
      <c r="M11"/>
      <c r="N11"/>
    </row>
    <row r="12" spans="2:14" ht="15" x14ac:dyDescent="0.25">
      <c r="B12" s="12" t="s">
        <v>17</v>
      </c>
      <c r="C12" s="13">
        <v>20605698</v>
      </c>
      <c r="D12" s="14">
        <v>21656165</v>
      </c>
      <c r="E12" s="14">
        <v>24627907.5</v>
      </c>
      <c r="F12" s="14">
        <v>23069945</v>
      </c>
      <c r="G12" s="14">
        <v>21417639</v>
      </c>
      <c r="H12" s="14">
        <f t="shared" si="0"/>
        <v>-1652306</v>
      </c>
      <c r="I12" s="3"/>
      <c r="J12"/>
      <c r="K12" s="4"/>
      <c r="L12"/>
      <c r="M12"/>
      <c r="N12"/>
    </row>
    <row r="13" spans="2:14" ht="15" x14ac:dyDescent="0.25">
      <c r="B13" s="12" t="s">
        <v>18</v>
      </c>
      <c r="C13" s="13">
        <v>-13998514</v>
      </c>
      <c r="D13" s="14">
        <v>-13197343</v>
      </c>
      <c r="E13" s="14">
        <v>-15829878</v>
      </c>
      <c r="F13" s="14">
        <v>-16409435</v>
      </c>
      <c r="G13" s="14">
        <v>-18166013</v>
      </c>
      <c r="H13" s="14">
        <f t="shared" si="0"/>
        <v>-1756578</v>
      </c>
      <c r="I13" s="3"/>
      <c r="J13"/>
      <c r="K13" s="4"/>
      <c r="L13"/>
      <c r="M13"/>
      <c r="N13"/>
    </row>
    <row r="14" spans="2:14" ht="15" x14ac:dyDescent="0.25">
      <c r="B14" s="12" t="s">
        <v>19</v>
      </c>
      <c r="C14" s="13">
        <v>2428302</v>
      </c>
      <c r="D14" s="13">
        <v>3452088</v>
      </c>
      <c r="E14" s="13">
        <v>5441657</v>
      </c>
      <c r="F14" s="13">
        <v>5481639</v>
      </c>
      <c r="G14" s="13">
        <v>5973350</v>
      </c>
      <c r="H14" s="14">
        <f t="shared" si="0"/>
        <v>491711</v>
      </c>
      <c r="I14" s="3"/>
      <c r="J14"/>
      <c r="K14" s="4"/>
      <c r="L14"/>
      <c r="M14"/>
      <c r="N14"/>
    </row>
    <row r="15" spans="2:14" ht="15" x14ac:dyDescent="0.25">
      <c r="B15" s="12" t="s">
        <v>20</v>
      </c>
      <c r="C15" s="13">
        <v>92364000</v>
      </c>
      <c r="D15" s="14">
        <v>93290881</v>
      </c>
      <c r="E15" s="14">
        <v>103117155</v>
      </c>
      <c r="F15" s="14">
        <v>108605044</v>
      </c>
      <c r="G15" s="14">
        <v>118201546</v>
      </c>
      <c r="H15" s="14">
        <f t="shared" si="0"/>
        <v>9596502</v>
      </c>
      <c r="I15" s="18" t="s">
        <v>21</v>
      </c>
      <c r="J15"/>
      <c r="K15" s="4"/>
      <c r="L15"/>
      <c r="M15"/>
      <c r="N15" s="19"/>
    </row>
    <row r="16" spans="2:14" ht="15" x14ac:dyDescent="0.25">
      <c r="B16" s="12" t="s">
        <v>22</v>
      </c>
      <c r="C16" s="13">
        <v>615000</v>
      </c>
      <c r="D16" s="14">
        <v>615000</v>
      </c>
      <c r="E16" s="14">
        <v>615000</v>
      </c>
      <c r="F16" s="14">
        <v>615000</v>
      </c>
      <c r="G16" s="14">
        <v>615000</v>
      </c>
      <c r="H16" s="14">
        <f t="shared" si="0"/>
        <v>0</v>
      </c>
      <c r="I16" s="3"/>
      <c r="J16"/>
      <c r="K16" s="4"/>
      <c r="L16"/>
      <c r="M16"/>
      <c r="N16"/>
    </row>
    <row r="17" spans="2:10" x14ac:dyDescent="0.2">
      <c r="B17" s="12" t="s">
        <v>23</v>
      </c>
      <c r="C17" s="13">
        <v>809583</v>
      </c>
      <c r="D17" s="14">
        <v>400000</v>
      </c>
      <c r="E17" s="14">
        <v>400000</v>
      </c>
      <c r="F17" s="14">
        <v>400000</v>
      </c>
      <c r="G17" s="14">
        <v>400000</v>
      </c>
      <c r="H17" s="14">
        <f t="shared" si="0"/>
        <v>0</v>
      </c>
      <c r="I17" s="3"/>
    </row>
    <row r="18" spans="2:10" x14ac:dyDescent="0.2">
      <c r="B18" s="12" t="s">
        <v>24</v>
      </c>
      <c r="C18" s="13">
        <v>3288789</v>
      </c>
      <c r="D18" s="13">
        <v>4019654</v>
      </c>
      <c r="E18" s="13">
        <v>4206774</v>
      </c>
      <c r="F18" s="13">
        <v>5404939</v>
      </c>
      <c r="G18" s="13">
        <v>4139680</v>
      </c>
      <c r="H18" s="14">
        <f t="shared" si="0"/>
        <v>-1265259</v>
      </c>
      <c r="I18" s="3"/>
    </row>
    <row r="19" spans="2:10" x14ac:dyDescent="0.2">
      <c r="B19" s="20" t="s">
        <v>25</v>
      </c>
      <c r="C19" s="21">
        <v>275287058</v>
      </c>
      <c r="D19" s="21">
        <v>289418578</v>
      </c>
      <c r="E19" s="21">
        <v>297097152</v>
      </c>
      <c r="F19" s="21">
        <v>298685378</v>
      </c>
      <c r="G19" s="21">
        <f>SUM(G8:G18)</f>
        <v>301469023</v>
      </c>
      <c r="H19" s="21">
        <f>SUM(H8:H18)</f>
        <v>2783645</v>
      </c>
      <c r="I19" s="3"/>
    </row>
    <row r="20" spans="2:10" x14ac:dyDescent="0.2">
      <c r="B20" s="12" t="s">
        <v>26</v>
      </c>
      <c r="C20" s="13">
        <v>4030640</v>
      </c>
      <c r="D20" s="14">
        <v>4182500</v>
      </c>
      <c r="E20" s="14">
        <v>4441200</v>
      </c>
      <c r="F20" s="14">
        <v>4350720</v>
      </c>
      <c r="G20" s="14">
        <v>4648000</v>
      </c>
      <c r="H20" s="14">
        <v>297280</v>
      </c>
      <c r="I20" s="3"/>
    </row>
    <row r="21" spans="2:10" x14ac:dyDescent="0.2">
      <c r="B21" s="22" t="s">
        <v>27</v>
      </c>
      <c r="C21" s="23">
        <v>279317698</v>
      </c>
      <c r="D21" s="23">
        <v>293601078</v>
      </c>
      <c r="E21" s="23">
        <v>301538352</v>
      </c>
      <c r="F21" s="23">
        <v>303036098</v>
      </c>
      <c r="G21" s="23">
        <f>SUM(G19:G20)</f>
        <v>306117023</v>
      </c>
      <c r="H21" s="23">
        <f>SUM(H19:H20)</f>
        <v>3080925</v>
      </c>
      <c r="I21" s="3"/>
    </row>
    <row r="22" spans="2:10" x14ac:dyDescent="0.2">
      <c r="B22" s="24"/>
      <c r="C22" s="25"/>
      <c r="D22" s="25"/>
      <c r="E22" s="25"/>
      <c r="F22" s="25"/>
      <c r="G22" s="25"/>
      <c r="H22" s="25"/>
      <c r="I22" s="3"/>
    </row>
    <row r="23" spans="2:10" x14ac:dyDescent="0.2">
      <c r="B23" s="26" t="s">
        <v>28</v>
      </c>
      <c r="C23" s="27"/>
      <c r="D23" s="27"/>
      <c r="E23" s="27"/>
      <c r="F23" s="27"/>
      <c r="G23" s="27"/>
      <c r="H23" s="28"/>
      <c r="I23" s="3"/>
    </row>
    <row r="24" spans="2:10" x14ac:dyDescent="0.25">
      <c r="B24" s="12" t="s">
        <v>29</v>
      </c>
      <c r="C24" s="13">
        <v>5000000</v>
      </c>
      <c r="D24" s="29">
        <v>0</v>
      </c>
      <c r="E24" s="14">
        <v>3573942</v>
      </c>
      <c r="F24" s="14">
        <v>12369091</v>
      </c>
      <c r="G24" s="14">
        <v>10994923.608841002</v>
      </c>
      <c r="H24" s="30">
        <f>G24-F24</f>
        <v>-1374167.391158998</v>
      </c>
    </row>
    <row r="25" spans="2:10" x14ac:dyDescent="0.2">
      <c r="B25" s="26" t="s">
        <v>30</v>
      </c>
      <c r="C25" s="23">
        <v>284317698</v>
      </c>
      <c r="D25" s="23">
        <v>293601078</v>
      </c>
      <c r="E25" s="23">
        <v>305112294</v>
      </c>
      <c r="F25" s="23">
        <v>315405189</v>
      </c>
      <c r="G25" s="23">
        <v>317111946.608841</v>
      </c>
      <c r="H25" s="23">
        <f>G25-F25</f>
        <v>1706757.608841002</v>
      </c>
      <c r="I25" s="3"/>
    </row>
    <row r="26" spans="2:10" ht="15" x14ac:dyDescent="0.25">
      <c r="B26"/>
      <c r="C26" s="31"/>
      <c r="D26" s="19"/>
      <c r="E26" s="19"/>
      <c r="F26" s="19"/>
      <c r="G26" s="19"/>
      <c r="H26" s="19"/>
      <c r="I26" s="3"/>
    </row>
    <row r="27" spans="2:10" x14ac:dyDescent="0.2">
      <c r="B27" s="9" t="s">
        <v>31</v>
      </c>
      <c r="C27" s="32"/>
      <c r="D27" s="32"/>
      <c r="E27" s="32"/>
      <c r="F27" s="32"/>
      <c r="G27" s="32"/>
      <c r="H27" s="33"/>
      <c r="I27" s="3"/>
    </row>
    <row r="28" spans="2:10" x14ac:dyDescent="0.2">
      <c r="B28" s="34" t="s">
        <v>32</v>
      </c>
      <c r="C28" s="35"/>
      <c r="D28" s="36"/>
      <c r="E28" s="36"/>
      <c r="F28" s="36"/>
      <c r="G28" s="36"/>
      <c r="H28" s="37"/>
      <c r="I28" s="3"/>
    </row>
    <row r="29" spans="2:10" x14ac:dyDescent="0.25">
      <c r="B29" s="12" t="s">
        <v>33</v>
      </c>
      <c r="C29" s="13">
        <v>120158949</v>
      </c>
      <c r="D29" s="14">
        <v>123449266.06999999</v>
      </c>
      <c r="E29" s="14">
        <v>125196149</v>
      </c>
      <c r="F29" s="14">
        <v>119388347</v>
      </c>
      <c r="G29" s="14">
        <v>116098817</v>
      </c>
      <c r="H29" s="14">
        <f>G29-F29</f>
        <v>-3289530</v>
      </c>
      <c r="I29" s="18" t="s">
        <v>34</v>
      </c>
    </row>
    <row r="30" spans="2:10" x14ac:dyDescent="0.2">
      <c r="B30" s="12" t="s">
        <v>35</v>
      </c>
      <c r="C30" s="13">
        <v>201531</v>
      </c>
      <c r="D30" s="14">
        <v>368345.54</v>
      </c>
      <c r="E30" s="14">
        <v>312546</v>
      </c>
      <c r="F30" s="14">
        <v>275982</v>
      </c>
      <c r="G30" s="14">
        <v>510756</v>
      </c>
      <c r="H30" s="14">
        <f t="shared" ref="H30:H35" si="1">G30-F30</f>
        <v>234774</v>
      </c>
      <c r="I30" s="3"/>
    </row>
    <row r="31" spans="2:10" ht="15" x14ac:dyDescent="0.25">
      <c r="B31" s="12" t="s">
        <v>36</v>
      </c>
      <c r="C31" s="13">
        <v>26955284</v>
      </c>
      <c r="D31" s="14">
        <v>23680656.280000001</v>
      </c>
      <c r="E31" s="14">
        <v>24022057</v>
      </c>
      <c r="F31" s="14">
        <v>21843218</v>
      </c>
      <c r="G31" s="14">
        <v>25369995</v>
      </c>
      <c r="H31" s="14">
        <f t="shared" si="1"/>
        <v>3526777</v>
      </c>
      <c r="I31" s="3"/>
      <c r="J31"/>
    </row>
    <row r="32" spans="2:10" ht="15" x14ac:dyDescent="0.25">
      <c r="B32" s="12" t="s">
        <v>37</v>
      </c>
      <c r="C32" s="13">
        <v>25085765</v>
      </c>
      <c r="D32" s="14">
        <v>29003753.899999999</v>
      </c>
      <c r="E32" s="14">
        <v>30650737</v>
      </c>
      <c r="F32" s="14">
        <v>31024337</v>
      </c>
      <c r="G32" s="14">
        <v>38980786</v>
      </c>
      <c r="H32" s="14">
        <f t="shared" si="1"/>
        <v>7956449</v>
      </c>
      <c r="I32" s="18" t="s">
        <v>38</v>
      </c>
      <c r="J32"/>
    </row>
    <row r="33" spans="2:10" x14ac:dyDescent="0.2">
      <c r="B33" s="12" t="s">
        <v>39</v>
      </c>
      <c r="C33" s="13">
        <v>58377236</v>
      </c>
      <c r="D33" s="14">
        <v>62556208.670000002</v>
      </c>
      <c r="E33" s="14">
        <v>70369857</v>
      </c>
      <c r="F33" s="14">
        <v>85669825</v>
      </c>
      <c r="G33" s="14">
        <v>76167476</v>
      </c>
      <c r="H33" s="14">
        <f t="shared" si="1"/>
        <v>-9502349</v>
      </c>
      <c r="I33" s="3"/>
      <c r="J33" s="38"/>
    </row>
    <row r="34" spans="2:10" ht="15" x14ac:dyDescent="0.25">
      <c r="B34" s="12" t="s">
        <v>40</v>
      </c>
      <c r="C34" s="13">
        <v>34361026</v>
      </c>
      <c r="D34" s="14">
        <v>36552019.270000003</v>
      </c>
      <c r="E34" s="14">
        <v>36614608</v>
      </c>
      <c r="F34" s="14">
        <v>37886281</v>
      </c>
      <c r="G34" s="14">
        <v>40545319</v>
      </c>
      <c r="H34" s="14">
        <f t="shared" si="1"/>
        <v>2659038</v>
      </c>
      <c r="I34" s="18" t="s">
        <v>41</v>
      </c>
      <c r="J34"/>
    </row>
    <row r="35" spans="2:10" ht="15" x14ac:dyDescent="0.25">
      <c r="B35" s="12" t="s">
        <v>42</v>
      </c>
      <c r="C35" s="13">
        <v>859658</v>
      </c>
      <c r="D35" s="14">
        <v>992383</v>
      </c>
      <c r="E35" s="14">
        <v>757003</v>
      </c>
      <c r="F35" s="14">
        <v>827675</v>
      </c>
      <c r="G35" s="14">
        <v>797734</v>
      </c>
      <c r="H35" s="14">
        <f t="shared" si="1"/>
        <v>-29941</v>
      </c>
      <c r="I35" s="3"/>
      <c r="J35"/>
    </row>
    <row r="36" spans="2:10" ht="15" x14ac:dyDescent="0.25">
      <c r="B36" s="12"/>
      <c r="C36" s="13"/>
      <c r="D36" s="14"/>
      <c r="E36" s="14"/>
      <c r="F36" s="14"/>
      <c r="G36" s="14"/>
      <c r="H36" s="30"/>
      <c r="I36" s="3"/>
      <c r="J36"/>
    </row>
    <row r="37" spans="2:10" ht="15" x14ac:dyDescent="0.25">
      <c r="B37" s="20" t="s">
        <v>43</v>
      </c>
      <c r="C37" s="21">
        <v>265999449</v>
      </c>
      <c r="D37" s="21">
        <v>276602632.72999996</v>
      </c>
      <c r="E37" s="21">
        <v>287922957</v>
      </c>
      <c r="F37" s="21">
        <v>296915665</v>
      </c>
      <c r="G37" s="21">
        <f>SUM(G29:G36)</f>
        <v>298470883</v>
      </c>
      <c r="H37" s="21">
        <f>SUM(H29:H36)</f>
        <v>1555218</v>
      </c>
      <c r="I37" s="3"/>
      <c r="J37"/>
    </row>
    <row r="38" spans="2:10" ht="15" x14ac:dyDescent="0.25">
      <c r="B38" s="15" t="s">
        <v>44</v>
      </c>
      <c r="C38" s="13">
        <v>2223096</v>
      </c>
      <c r="D38" s="14">
        <v>2139082.27</v>
      </c>
      <c r="E38" s="14">
        <v>1549476</v>
      </c>
      <c r="F38" s="14">
        <v>1465284</v>
      </c>
      <c r="G38" s="14">
        <v>1570020</v>
      </c>
      <c r="H38" s="14">
        <f>G38-F38</f>
        <v>104736</v>
      </c>
      <c r="I38" s="3"/>
      <c r="J38"/>
    </row>
    <row r="39" spans="2:10" ht="15" x14ac:dyDescent="0.25">
      <c r="B39" s="15" t="s">
        <v>45</v>
      </c>
      <c r="C39" s="13"/>
      <c r="D39" s="14"/>
      <c r="E39" s="14"/>
      <c r="F39" s="14"/>
      <c r="G39" s="14"/>
      <c r="H39" s="14">
        <f t="shared" ref="H39:H46" si="2">G39-F39</f>
        <v>0</v>
      </c>
      <c r="I39" s="3"/>
      <c r="J39"/>
    </row>
    <row r="40" spans="2:10" ht="15" x14ac:dyDescent="0.25">
      <c r="B40" s="12" t="s">
        <v>46</v>
      </c>
      <c r="C40" s="13">
        <v>4650642</v>
      </c>
      <c r="D40" s="13">
        <v>4600000</v>
      </c>
      <c r="E40" s="13">
        <v>4600000</v>
      </c>
      <c r="F40" s="13">
        <v>5668553</v>
      </c>
      <c r="G40" s="13">
        <v>5251424</v>
      </c>
      <c r="H40" s="14">
        <f t="shared" si="2"/>
        <v>-417129</v>
      </c>
      <c r="I40" s="3"/>
      <c r="J40"/>
    </row>
    <row r="41" spans="2:10" ht="15" x14ac:dyDescent="0.25">
      <c r="B41" s="12" t="s">
        <v>47</v>
      </c>
      <c r="C41" s="13">
        <v>6664813</v>
      </c>
      <c r="D41" s="13">
        <v>6908363</v>
      </c>
      <c r="E41" s="13">
        <v>7688861</v>
      </c>
      <c r="F41" s="13">
        <v>7502545</v>
      </c>
      <c r="G41" s="13">
        <v>7064031</v>
      </c>
      <c r="H41" s="14">
        <f t="shared" si="2"/>
        <v>-438514</v>
      </c>
      <c r="I41" s="3"/>
      <c r="J41"/>
    </row>
    <row r="42" spans="2:10" ht="15" x14ac:dyDescent="0.25">
      <c r="B42" s="12" t="s">
        <v>48</v>
      </c>
      <c r="C42" s="13">
        <v>500000</v>
      </c>
      <c r="D42" s="13"/>
      <c r="E42" s="13"/>
      <c r="F42" s="13"/>
      <c r="G42" s="13"/>
      <c r="H42" s="14">
        <f t="shared" si="2"/>
        <v>0</v>
      </c>
      <c r="I42" s="3"/>
      <c r="J42"/>
    </row>
    <row r="43" spans="2:10" ht="15" x14ac:dyDescent="0.25">
      <c r="B43" s="12" t="s">
        <v>49</v>
      </c>
      <c r="C43" s="13">
        <v>4500000</v>
      </c>
      <c r="D43" s="13">
        <v>3300000</v>
      </c>
      <c r="E43" s="13">
        <v>3300000</v>
      </c>
      <c r="F43" s="13">
        <v>3300000</v>
      </c>
      <c r="G43" s="13">
        <v>3300000</v>
      </c>
      <c r="H43" s="14">
        <f t="shared" si="2"/>
        <v>0</v>
      </c>
      <c r="I43" s="3"/>
      <c r="J43"/>
    </row>
    <row r="44" spans="2:10" ht="15" x14ac:dyDescent="0.25">
      <c r="B44" s="15" t="s">
        <v>50</v>
      </c>
      <c r="C44" s="13"/>
      <c r="D44" s="14"/>
      <c r="E44" s="14"/>
      <c r="F44" s="14"/>
      <c r="G44" s="14"/>
      <c r="H44" s="14">
        <f t="shared" si="2"/>
        <v>0</v>
      </c>
      <c r="I44" s="3"/>
      <c r="J44"/>
    </row>
    <row r="45" spans="2:10" ht="15" x14ac:dyDescent="0.25">
      <c r="B45" s="12" t="s">
        <v>51</v>
      </c>
      <c r="C45" s="13"/>
      <c r="D45" s="14"/>
      <c r="E45" s="14"/>
      <c r="F45" s="14">
        <v>502142</v>
      </c>
      <c r="G45" s="14">
        <v>1404589</v>
      </c>
      <c r="H45" s="14">
        <f t="shared" si="2"/>
        <v>902447</v>
      </c>
      <c r="I45" s="3"/>
      <c r="J45"/>
    </row>
    <row r="46" spans="2:10" ht="15" x14ac:dyDescent="0.25">
      <c r="B46" s="12" t="s">
        <v>52</v>
      </c>
      <c r="C46" s="13">
        <v>51000</v>
      </c>
      <c r="D46" s="14">
        <v>51000</v>
      </c>
      <c r="E46" s="14">
        <v>51000</v>
      </c>
      <c r="F46" s="14">
        <v>51000</v>
      </c>
      <c r="G46" s="14">
        <v>51000</v>
      </c>
      <c r="H46" s="14">
        <f t="shared" si="2"/>
        <v>0</v>
      </c>
      <c r="I46" s="3"/>
      <c r="J46"/>
    </row>
    <row r="47" spans="2:10" x14ac:dyDescent="0.2">
      <c r="B47" s="26" t="s">
        <v>53</v>
      </c>
      <c r="C47" s="23">
        <v>284589000</v>
      </c>
      <c r="D47" s="23">
        <v>293601077.99999994</v>
      </c>
      <c r="E47" s="23">
        <v>305112294</v>
      </c>
      <c r="F47" s="23">
        <v>315405189</v>
      </c>
      <c r="G47" s="23">
        <f>SUM(G37,G38:G46)</f>
        <v>317111947</v>
      </c>
      <c r="H47" s="23">
        <f>G47-F47</f>
        <v>1706758</v>
      </c>
      <c r="I47" s="3"/>
    </row>
    <row r="48" spans="2:10" ht="6.75" customHeight="1" x14ac:dyDescent="0.25"/>
    <row r="49" spans="2:11" ht="15" x14ac:dyDescent="0.25">
      <c r="B49" s="39" t="s">
        <v>54</v>
      </c>
      <c r="C49" s="40"/>
      <c r="D49" s="40"/>
      <c r="E49" s="41"/>
      <c r="F49"/>
      <c r="G49"/>
      <c r="H49"/>
      <c r="I49" s="3"/>
    </row>
    <row r="50" spans="2:11" ht="15" x14ac:dyDescent="0.25">
      <c r="B50" s="92" t="s">
        <v>55</v>
      </c>
      <c r="C50" s="92"/>
      <c r="D50" s="92"/>
      <c r="E50" s="92"/>
      <c r="F50" s="93"/>
      <c r="G50" s="93"/>
      <c r="H50" s="93"/>
      <c r="I50" s="3"/>
    </row>
    <row r="51" spans="2:11" ht="15" x14ac:dyDescent="0.25">
      <c r="B51" s="41" t="s">
        <v>56</v>
      </c>
      <c r="C51" s="41"/>
      <c r="D51" s="41"/>
      <c r="E51" s="41"/>
      <c r="F51"/>
      <c r="G51"/>
      <c r="H51"/>
      <c r="I51" s="3"/>
    </row>
    <row r="52" spans="2:11" ht="15" x14ac:dyDescent="0.25">
      <c r="B52" s="41" t="s">
        <v>57</v>
      </c>
      <c r="C52" s="41"/>
      <c r="D52" s="41"/>
      <c r="E52" s="42">
        <f>-6.9-2.1</f>
        <v>-9</v>
      </c>
      <c r="F52"/>
      <c r="G52"/>
      <c r="H52"/>
      <c r="I52" s="3"/>
    </row>
    <row r="53" spans="2:11" ht="15" x14ac:dyDescent="0.25">
      <c r="B53" s="41" t="s">
        <v>58</v>
      </c>
      <c r="C53" s="41"/>
      <c r="D53" s="41"/>
      <c r="E53" s="42">
        <v>-1.3</v>
      </c>
      <c r="F53"/>
      <c r="G53"/>
      <c r="H53"/>
      <c r="I53" s="3"/>
      <c r="K53" s="16">
        <v>-922464</v>
      </c>
    </row>
    <row r="54" spans="2:11" ht="15" x14ac:dyDescent="0.25">
      <c r="B54" s="41" t="s">
        <v>59</v>
      </c>
      <c r="C54" s="41"/>
      <c r="D54" s="41"/>
      <c r="E54" s="42">
        <f>2.7-0.2</f>
        <v>2.5</v>
      </c>
      <c r="F54"/>
      <c r="G54"/>
      <c r="H54"/>
      <c r="I54" s="3"/>
    </row>
    <row r="55" spans="2:11" ht="15" x14ac:dyDescent="0.25">
      <c r="B55" s="41" t="s">
        <v>60</v>
      </c>
      <c r="C55" s="41"/>
      <c r="D55" s="41"/>
      <c r="E55" s="42">
        <v>4.5</v>
      </c>
      <c r="F55"/>
      <c r="G55"/>
      <c r="H55"/>
      <c r="I55" s="3"/>
    </row>
    <row r="56" spans="2:11" ht="18.75" customHeight="1" x14ac:dyDescent="0.25">
      <c r="B56" s="41"/>
      <c r="C56" s="41"/>
      <c r="D56" s="41"/>
      <c r="E56" s="43">
        <f>SUM(E52:E55)</f>
        <v>-3.3000000000000007</v>
      </c>
      <c r="F56"/>
      <c r="G56"/>
      <c r="H56"/>
      <c r="I56" s="3"/>
    </row>
    <row r="57" spans="2:11" ht="12" customHeight="1" x14ac:dyDescent="0.25">
      <c r="B57" s="41" t="s">
        <v>61</v>
      </c>
      <c r="C57" s="41"/>
      <c r="D57" s="41"/>
      <c r="E57" s="44"/>
      <c r="F57"/>
      <c r="G57"/>
      <c r="H57"/>
      <c r="I57" s="3"/>
    </row>
    <row r="58" spans="2:11" x14ac:dyDescent="0.25">
      <c r="B58" s="41" t="s">
        <v>62</v>
      </c>
      <c r="C58" s="41"/>
      <c r="D58" s="41"/>
      <c r="E58" s="41"/>
    </row>
    <row r="59" spans="2:11" x14ac:dyDescent="0.25">
      <c r="B59" s="45"/>
      <c r="C59" s="45"/>
      <c r="D59" s="45"/>
      <c r="E59" s="45"/>
    </row>
  </sheetData>
  <mergeCells count="2">
    <mergeCell ref="B5:B6"/>
    <mergeCell ref="B50:H50"/>
  </mergeCells>
  <printOptions horizontalCentered="1"/>
  <pageMargins left="0.7" right="0.7" top="0.75" bottom="0.7" header="0.3" footer="0.3"/>
  <pageSetup scale="80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Rev Summary</vt:lpstr>
      <vt:lpstr>Exp by Func</vt:lpstr>
      <vt:lpstr>3-Yr Comparison</vt:lpstr>
      <vt:lpstr>'3-Yr Comparison'!Print_Area</vt:lpstr>
    </vt:vector>
  </TitlesOfParts>
  <Company>Alamo Colleges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mdoehne</dc:creator>
  <cp:lastModifiedBy>Ansboury, Pamela</cp:lastModifiedBy>
  <dcterms:created xsi:type="dcterms:W3CDTF">2015-02-20T19:38:37Z</dcterms:created>
  <dcterms:modified xsi:type="dcterms:W3CDTF">2015-02-24T16:59:04Z</dcterms:modified>
</cp:coreProperties>
</file>